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490" windowHeight="7020"/>
  </bookViews>
  <sheets>
    <sheet name="SUPPLEMENTAL AIP#3_112221" sheetId="7" r:id="rId1"/>
    <sheet name="SUPPLEMENTAL AIP#2_100421" sheetId="2" r:id="rId2"/>
    <sheet name="SUPPLEMENTAL AIP#1_FINALrev02" sheetId="9" r:id="rId3"/>
    <sheet name="Sheet3" sheetId="8" r:id="rId4"/>
  </sheets>
  <definedNames>
    <definedName name="_xlnm.Print_Area" localSheetId="2">'SUPPLEMENTAL AIP#1_FINALrev02'!$A$1:$Q$156</definedName>
    <definedName name="_xlnm.Print_Area" localSheetId="1">'SUPPLEMENTAL AIP#2_100421'!$A$1:$Q$116</definedName>
    <definedName name="_xlnm.Print_Area" localSheetId="0">'SUPPLEMENTAL AIP#3_112221'!$A$1:$Q$53</definedName>
    <definedName name="_xlnm.Print_Titles" localSheetId="2">'SUPPLEMENTAL AIP#1_FINALrev02'!$8:$9</definedName>
    <definedName name="_xlnm.Print_Titles" localSheetId="1">'SUPPLEMENTAL AIP#2_100421'!$8:$9</definedName>
    <definedName name="_xlnm.Print_Titles" localSheetId="0">'SUPPLEMENTAL AIP#3_112221'!$8:$9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7" l="1"/>
  <c r="L23" i="7"/>
  <c r="M25" i="7"/>
  <c r="S25" i="7"/>
  <c r="I17" i="8" l="1"/>
  <c r="I13" i="8"/>
  <c r="J15" i="8"/>
  <c r="J19" i="8" l="1"/>
  <c r="N40" i="7" l="1"/>
  <c r="L40" i="7"/>
  <c r="N42" i="7"/>
  <c r="M23" i="7"/>
  <c r="N31" i="7"/>
  <c r="G31" i="8" l="1"/>
  <c r="N29" i="7" l="1"/>
  <c r="J30" i="8" l="1"/>
  <c r="J26" i="8" l="1"/>
  <c r="G30" i="8"/>
  <c r="G28" i="8"/>
  <c r="G27" i="8"/>
  <c r="G26" i="8"/>
  <c r="G25" i="8"/>
  <c r="G24" i="8"/>
  <c r="G23" i="8"/>
  <c r="G29" i="8" s="1"/>
  <c r="J31" i="8" s="1"/>
  <c r="J32" i="8" s="1"/>
  <c r="J33" i="8" s="1"/>
  <c r="M18" i="7"/>
  <c r="L14" i="7"/>
  <c r="M10" i="7"/>
  <c r="K168" i="9"/>
  <c r="K167" i="9"/>
  <c r="N166" i="9"/>
  <c r="N168" i="9" s="1"/>
  <c r="N148" i="9"/>
  <c r="N147" i="9"/>
  <c r="N146" i="9"/>
  <c r="N145" i="9"/>
  <c r="N144" i="9"/>
  <c r="M143" i="9"/>
  <c r="L143" i="9"/>
  <c r="L141" i="9" s="1"/>
  <c r="N142" i="9"/>
  <c r="N141" i="9" s="1"/>
  <c r="M141" i="9"/>
  <c r="N140" i="9"/>
  <c r="N139" i="9"/>
  <c r="N138" i="9"/>
  <c r="N137" i="9"/>
  <c r="N136" i="9"/>
  <c r="N135" i="9"/>
  <c r="M134" i="9"/>
  <c r="L134" i="9"/>
  <c r="N133" i="9"/>
  <c r="N132" i="9"/>
  <c r="N131" i="9"/>
  <c r="N130" i="9"/>
  <c r="N129" i="9"/>
  <c r="N128" i="9"/>
  <c r="N127" i="9" s="1"/>
  <c r="M127" i="9"/>
  <c r="L127" i="9"/>
  <c r="N126" i="9"/>
  <c r="N125" i="9"/>
  <c r="N124" i="9"/>
  <c r="N123" i="9"/>
  <c r="N122" i="9"/>
  <c r="N121" i="9"/>
  <c r="N120" i="9"/>
  <c r="N119" i="9"/>
  <c r="N118" i="9"/>
  <c r="N117" i="9" s="1"/>
  <c r="M117" i="9"/>
  <c r="L117" i="9"/>
  <c r="N116" i="9"/>
  <c r="N115" i="9"/>
  <c r="N114" i="9"/>
  <c r="N113" i="9"/>
  <c r="N112" i="9"/>
  <c r="N111" i="9"/>
  <c r="N110" i="9"/>
  <c r="N109" i="9"/>
  <c r="M108" i="9"/>
  <c r="L108" i="9"/>
  <c r="N107" i="9"/>
  <c r="N106" i="9"/>
  <c r="N105" i="9"/>
  <c r="N104" i="9"/>
  <c r="N103" i="9"/>
  <c r="N102" i="9"/>
  <c r="N101" i="9"/>
  <c r="M100" i="9"/>
  <c r="L100" i="9"/>
  <c r="N99" i="9"/>
  <c r="N98" i="9"/>
  <c r="N97" i="9"/>
  <c r="N96" i="9"/>
  <c r="N95" i="9"/>
  <c r="N93" i="9" s="1"/>
  <c r="N94" i="9"/>
  <c r="M93" i="9"/>
  <c r="L93" i="9"/>
  <c r="N92" i="9"/>
  <c r="N91" i="9"/>
  <c r="N90" i="9"/>
  <c r="N89" i="9"/>
  <c r="N88" i="9"/>
  <c r="N87" i="9"/>
  <c r="N86" i="9"/>
  <c r="N85" i="9"/>
  <c r="M84" i="9"/>
  <c r="N81" i="9"/>
  <c r="N80" i="9"/>
  <c r="N79" i="9"/>
  <c r="N78" i="9"/>
  <c r="N77" i="9"/>
  <c r="N76" i="9"/>
  <c r="N75" i="9"/>
  <c r="N74" i="9"/>
  <c r="N73" i="9"/>
  <c r="N72" i="9"/>
  <c r="N71" i="9"/>
  <c r="N70" i="9"/>
  <c r="N69" i="9"/>
  <c r="N68" i="9"/>
  <c r="N67" i="9"/>
  <c r="N66" i="9"/>
  <c r="N65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M37" i="9"/>
  <c r="N35" i="9"/>
  <c r="N34" i="9"/>
  <c r="N33" i="9"/>
  <c r="N32" i="9"/>
  <c r="N31" i="9"/>
  <c r="N28" i="9" s="1"/>
  <c r="M28" i="9"/>
  <c r="L28" i="9"/>
  <c r="N26" i="9"/>
  <c r="N25" i="9"/>
  <c r="N24" i="9"/>
  <c r="N23" i="9"/>
  <c r="M20" i="9"/>
  <c r="L20" i="9"/>
  <c r="N19" i="9"/>
  <c r="N17" i="9"/>
  <c r="M17" i="9"/>
  <c r="L17" i="9"/>
  <c r="U16" i="9"/>
  <c r="N16" i="9"/>
  <c r="N15" i="9"/>
  <c r="N13" i="9" s="1"/>
  <c r="M13" i="9"/>
  <c r="N12" i="9"/>
  <c r="N10" i="9"/>
  <c r="M10" i="9"/>
  <c r="L10" i="9"/>
  <c r="N84" i="9" l="1"/>
  <c r="N134" i="9"/>
  <c r="N37" i="9"/>
  <c r="N108" i="9"/>
  <c r="N20" i="9"/>
  <c r="N100" i="9"/>
  <c r="N143" i="9"/>
  <c r="N163" i="9"/>
  <c r="N171" i="9" s="1"/>
  <c r="F16" i="8" l="1"/>
  <c r="N21" i="7"/>
  <c r="N20" i="7" l="1"/>
  <c r="N18" i="7" s="1"/>
  <c r="L18" i="7"/>
  <c r="J9" i="8" l="1"/>
  <c r="G18" i="8" l="1"/>
  <c r="N30" i="7" l="1"/>
  <c r="N28" i="7" l="1"/>
  <c r="N27" i="7"/>
  <c r="N26" i="7"/>
  <c r="M14" i="7" l="1"/>
  <c r="N16" i="7"/>
  <c r="N14" i="7" s="1"/>
  <c r="M38" i="7"/>
  <c r="M33" i="7" s="1"/>
  <c r="N37" i="7"/>
  <c r="N36" i="7"/>
  <c r="N35" i="7"/>
  <c r="L33" i="7"/>
  <c r="N25" i="7"/>
  <c r="N12" i="7"/>
  <c r="L10" i="7"/>
  <c r="N33" i="7" l="1"/>
  <c r="N38" i="7"/>
  <c r="N10" i="7"/>
  <c r="N96" i="2"/>
  <c r="L74" i="2" l="1"/>
  <c r="M74" i="2"/>
  <c r="N77" i="2"/>
  <c r="N106" i="2" l="1"/>
  <c r="N105" i="2"/>
  <c r="N104" i="2"/>
  <c r="M102" i="2"/>
  <c r="L102" i="2"/>
  <c r="N100" i="2"/>
  <c r="N98" i="2" s="1"/>
  <c r="M98" i="2"/>
  <c r="L98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M79" i="2"/>
  <c r="L79" i="2"/>
  <c r="N76" i="2"/>
  <c r="N74" i="2" s="1"/>
  <c r="N72" i="2"/>
  <c r="N71" i="2"/>
  <c r="N70" i="2"/>
  <c r="M68" i="2"/>
  <c r="L68" i="2"/>
  <c r="N66" i="2"/>
  <c r="N65" i="2"/>
  <c r="N64" i="2"/>
  <c r="N63" i="2"/>
  <c r="N62" i="2"/>
  <c r="N61" i="2"/>
  <c r="N60" i="2"/>
  <c r="N59" i="2"/>
  <c r="N58" i="2"/>
  <c r="N57" i="2"/>
  <c r="N56" i="2"/>
  <c r="N55" i="2"/>
  <c r="M53" i="2"/>
  <c r="L53" i="2"/>
  <c r="S51" i="2"/>
  <c r="R52" i="2" s="1"/>
  <c r="R53" i="2" s="1"/>
  <c r="L51" i="2"/>
  <c r="N51" i="2" s="1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M31" i="2"/>
  <c r="M28" i="2" s="1"/>
  <c r="N26" i="2"/>
  <c r="N25" i="2"/>
  <c r="M23" i="2"/>
  <c r="L23" i="2"/>
  <c r="N21" i="2"/>
  <c r="N20" i="2"/>
  <c r="N19" i="2"/>
  <c r="M17" i="2"/>
  <c r="L17" i="2"/>
  <c r="N15" i="2"/>
  <c r="N12" i="2"/>
  <c r="N10" i="2" s="1"/>
  <c r="M10" i="2"/>
  <c r="L10" i="2"/>
  <c r="N17" i="2" l="1"/>
  <c r="N23" i="2"/>
  <c r="L28" i="2"/>
  <c r="N79" i="2"/>
  <c r="N102" i="2"/>
  <c r="N53" i="2"/>
  <c r="N68" i="2"/>
  <c r="N31" i="2"/>
  <c r="N28" i="2" s="1"/>
</calcChain>
</file>

<file path=xl/comments1.xml><?xml version="1.0" encoding="utf-8"?>
<comments xmlns="http://schemas.openxmlformats.org/spreadsheetml/2006/main">
  <authors>
    <author>Leanne</author>
  </authors>
  <commentList>
    <comment ref="S25" authorId="0">
      <text>
        <r>
          <rPr>
            <b/>
            <sz val="9"/>
            <color indexed="81"/>
            <rFont val="Tahoma"/>
            <charset val="1"/>
          </rPr>
          <t>12/2/21</t>
        </r>
        <r>
          <rPr>
            <sz val="9"/>
            <color indexed="81"/>
            <rFont val="Tahoma"/>
            <charset val="1"/>
          </rPr>
          <t xml:space="preserve">
c/o ate Amy un changes</t>
        </r>
      </text>
    </comment>
  </commentList>
</comments>
</file>

<file path=xl/comments2.xml><?xml version="1.0" encoding="utf-8"?>
<comments xmlns="http://schemas.openxmlformats.org/spreadsheetml/2006/main">
  <authors>
    <author>LeiH</author>
  </authors>
  <commentList>
    <comment ref="E88" authorId="0">
      <text>
        <r>
          <rPr>
            <b/>
            <sz val="9"/>
            <color indexed="81"/>
            <rFont val="Tahoma"/>
            <family val="2"/>
          </rPr>
          <t>called by Engr Masangkay 10/1/21</t>
        </r>
      </text>
    </comment>
  </commentList>
</comments>
</file>

<file path=xl/comments3.xml><?xml version="1.0" encoding="utf-8"?>
<comments xmlns="http://schemas.openxmlformats.org/spreadsheetml/2006/main">
  <authors>
    <author>Acer</author>
  </authors>
  <commentList>
    <comment ref="E97" authorId="0">
      <text>
        <r>
          <rPr>
            <b/>
            <sz val="9"/>
            <color indexed="81"/>
            <rFont val="Tahoma"/>
            <family val="2"/>
          </rPr>
          <t>Rehabilitation/Impro vement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<sst xmlns="http://schemas.openxmlformats.org/spreadsheetml/2006/main" count="1539" uniqueCount="664">
  <si>
    <t>Annex B</t>
  </si>
  <si>
    <t>SUPPLEMENTAL ANNUAL INVESTMENT PROGRAM (AIP) FY 2021</t>
  </si>
  <si>
    <t>By Program/Project/Activity by Sector</t>
  </si>
  <si>
    <t>As of MARCH 30, 2020</t>
  </si>
  <si>
    <t xml:space="preserve">Province/City/Municipality/Barangay: OCCIDENTAL MINDORO </t>
  </si>
  <si>
    <t xml:space="preserve">      </t>
  </si>
  <si>
    <t>AIP Reference Code           
(1)</t>
  </si>
  <si>
    <t>Program/Project/Activity Description                                                             (2)</t>
  </si>
  <si>
    <t>Implementing Office/    Department 
(3)</t>
  </si>
  <si>
    <t>Schedule of Implementation</t>
  </si>
  <si>
    <t>Expected Outputs                                (6)</t>
  </si>
  <si>
    <t>Funding Source                 (7)</t>
  </si>
  <si>
    <t>AMOUNT                                                                                    
(In Thousand Pesos)</t>
  </si>
  <si>
    <t>AMOUNT of Climate Change expenditure 
(In Thousand Pesos)</t>
  </si>
  <si>
    <t>Start Date      (4)</t>
  </si>
  <si>
    <t>Completion Date                 (5)</t>
  </si>
  <si>
    <t>Personal Services       
(PS)            
(8)</t>
  </si>
  <si>
    <t>Maintenance and Other Operating Expenses (MOOE)          (9)</t>
  </si>
  <si>
    <t>Capital Outlay   
(CO)                       (10)</t>
  </si>
  <si>
    <t>Total                                     (11)             8+9+10</t>
  </si>
  <si>
    <t>Climate Change Adaptation (12)</t>
  </si>
  <si>
    <t>Climate Change Mitigation (13)</t>
  </si>
  <si>
    <t>CC Typology Code           (14)</t>
  </si>
  <si>
    <t>1000-000-1-01-001</t>
  </si>
  <si>
    <t>OFFICE OF THE PROVINCIAL GOVERNOR</t>
  </si>
  <si>
    <t>1000-000-1-01-001-001</t>
  </si>
  <si>
    <t>EXECUTIVE GOVERNANCE PROGRAM</t>
  </si>
  <si>
    <t>1000-000-1-01-001-001-001-S#2</t>
  </si>
  <si>
    <t>Payment of amortization of bank loans</t>
  </si>
  <si>
    <t>PGO</t>
  </si>
  <si>
    <t xml:space="preserve">October </t>
  </si>
  <si>
    <t xml:space="preserve">December </t>
  </si>
  <si>
    <t>Monthly amortization paid</t>
  </si>
  <si>
    <t>20% DF</t>
  </si>
  <si>
    <t>1000-000-1-01-001-015</t>
  </si>
  <si>
    <t>YOUTH AND SPORTS DEVELOPMENT PROGRAMS/ACTIVITIES</t>
  </si>
  <si>
    <t>1000-000-1-01-001-015-001-S#2</t>
  </si>
  <si>
    <t xml:space="preserve">	Support Fund for Youth Organization, Youth Development Programs, Youth Activities and other educational-related purposes. </t>
  </si>
  <si>
    <t>1000-000-1-01-001-015-001-001S#2</t>
  </si>
  <si>
    <t>Support to PUP Operation</t>
  </si>
  <si>
    <t>PGO-YASDO</t>
  </si>
  <si>
    <t>PUP Operation supported</t>
  </si>
  <si>
    <t>GF</t>
  </si>
  <si>
    <t>1000-000-1-01-003</t>
  </si>
  <si>
    <t>SANGGUNIANG PANLALAWIGAN OFFICE</t>
  </si>
  <si>
    <t>1000-000-1-01-003-001</t>
  </si>
  <si>
    <t>LEGISLATIVE PROGRAM</t>
  </si>
  <si>
    <t>1000-000-1-01-003-001-001-S#2</t>
  </si>
  <si>
    <t>Defrayal for personnel compensation and benefits  in promoting the general welfare of the people and providing better quality of services to our constituents.</t>
  </si>
  <si>
    <t>SPO</t>
  </si>
  <si>
    <t>December</t>
  </si>
  <si>
    <t>Legislative Services efficiently delivered</t>
  </si>
  <si>
    <t>1000-000-1-01-003-001-001-001-S#2</t>
  </si>
  <si>
    <t>Upgrading of SP Information System and Infrastructure Development at SP Main 
and Sub-Office                                                                                   (Installation of info and Comm. Tech.Equipment) (Purchase of Office equipment at SP Main and Sub-Office)                                                                      (Procurement of Office Furnitures and Fixtures)</t>
  </si>
  <si>
    <t>Sepember</t>
  </si>
  <si>
    <t>Procured Office Equipment for SP Main and Sub-Office</t>
  </si>
  <si>
    <t>1000-000-1-01-003-001-001-002-S#2</t>
  </si>
  <si>
    <t>Strenghtening of CSO's for Community Participation</t>
  </si>
  <si>
    <t>Empowered different communities to develop new programs</t>
  </si>
  <si>
    <t>1000-000-1-01-015</t>
  </si>
  <si>
    <t>GENERAL SERVICES OFFICE</t>
  </si>
  <si>
    <t>1000-000-1-01-015-001</t>
  </si>
  <si>
    <t>GENERAL SERVICES PROGRAM</t>
  </si>
  <si>
    <t>1000-000-1-01-015-001-001-S#2</t>
  </si>
  <si>
    <t>Additional amount for the Entitlement and other activities related with regards to Real Properties of the PGOM</t>
  </si>
  <si>
    <t>GSO</t>
  </si>
  <si>
    <t>Certificate of Titles - owned by the PGOM</t>
  </si>
  <si>
    <t>1000-000-1-01-015-001-002-S#2</t>
  </si>
  <si>
    <t>Additional amount for the Purchase of One (1) Lot located at Magbay, San Jose, Occidental Mindoro more or less 2,497sq. meters</t>
  </si>
  <si>
    <t>Lot (more or less 2,497 sq.m.)</t>
  </si>
  <si>
    <t>3000-000-1-01-013</t>
  </si>
  <si>
    <t>PROVINCIAL HEALTH OFFICE</t>
  </si>
  <si>
    <t>3000-000-1-01-013-001</t>
  </si>
  <si>
    <t>HEALTH SERVICES PROGRAM</t>
  </si>
  <si>
    <t>3000-000-1-01-013-001-001-S#2</t>
  </si>
  <si>
    <t>COVID RESPONSE:
Capacitate Covid Accepting Hospitals</t>
  </si>
  <si>
    <t>3000-000-1-01-013-001-001-001-S#2</t>
  </si>
  <si>
    <t>PHO</t>
  </si>
  <si>
    <t>All COVID accepting hosptials (OMPH, SJDH, SSDH, LDH) capacitated with  drugs, medicines and necessary equipment for COVID patients'  treatment and response</t>
  </si>
  <si>
    <t>3000-000-1-01-013-001-001-002-S#2</t>
  </si>
  <si>
    <t>3000-000-1-01-013-001-001-003-S#2</t>
  </si>
  <si>
    <t>3000-000-1-01-013-001-001-004-S#2</t>
  </si>
  <si>
    <t>Purchase of drugs &amp; medicines and medical supplies</t>
  </si>
  <si>
    <t>3000-000-1-01-013-001-001-005-S#2</t>
  </si>
  <si>
    <t>Purchase of COVID supplies including antiseptic spray, antibacterial soap</t>
  </si>
  <si>
    <t>3000-000-1-01-013-001-001-006-S#2</t>
  </si>
  <si>
    <t>Purchase of Personal Protective Equipment</t>
  </si>
  <si>
    <t>3000-000-1-01-013-001-001-007-S#2</t>
  </si>
  <si>
    <t>Increased testing capacity of all hospital facilities and COVID Laboratory</t>
  </si>
  <si>
    <t>3000-000-1-01-013-001-001-008-S#2</t>
  </si>
  <si>
    <t>3000-000-1-01-013-001-001-009-S#2</t>
  </si>
  <si>
    <t>3000-000-1-01-013-001-001-010-S#2</t>
  </si>
  <si>
    <t>Increase bed allocation &amp; services for COVID:
    Renovation &amp; equipping of SSDH new 
    COVID ward</t>
  </si>
  <si>
    <t>Increased bed allocation and services for COVID patients's treatment at OMPH, SSDH, SJDH</t>
  </si>
  <si>
    <t>3000-000-1-01-013-001-001-011-S#2</t>
  </si>
  <si>
    <t xml:space="preserve">    Renovation &amp; equipping of SJDH additional 
    COVID ward</t>
  </si>
  <si>
    <t>3000-000-1-01-013-001-001-012-S#2</t>
  </si>
  <si>
    <t xml:space="preserve">    Expansion &amp; construction at OMPH</t>
  </si>
  <si>
    <t>3000-000-1-01-013-001-001-013-S#2</t>
  </si>
  <si>
    <t xml:space="preserve">    Expansion of ER Isolation and Waiting Area</t>
  </si>
  <si>
    <t>ER Isolation and Waiting Area expanded</t>
  </si>
  <si>
    <t>3000-000-1-01-013-001-001-014-S#2</t>
  </si>
  <si>
    <t xml:space="preserve">    Expansion and partision wall for additional 
    25 beds ward</t>
  </si>
  <si>
    <t>Additional 25 beds ward expanded and partition wall constructed</t>
  </si>
  <si>
    <t>3000-000-1-01-013-001-001-015-S#2</t>
  </si>
  <si>
    <t xml:space="preserve">    Construction of Comfort Rooms in ER</t>
  </si>
  <si>
    <t>Comfort Rooms in ER constructed</t>
  </si>
  <si>
    <t>3000-000-1-01-013-001-001-016-S#2</t>
  </si>
  <si>
    <t xml:space="preserve">    Construction of Washing Area at ER</t>
  </si>
  <si>
    <t>Washing Area at ER constructed</t>
  </si>
  <si>
    <t>3000-000-1-01-013-001-001-017-S#2</t>
  </si>
  <si>
    <t xml:space="preserve">Increased manpower requirement </t>
  </si>
  <si>
    <t>3000-000-1-01-013-001-001-018-S#2</t>
  </si>
  <si>
    <t>Ensure continuous power supply:
    1. 250 KVA Gen Set
    2. Fuel</t>
  </si>
  <si>
    <t>Power supply requirement provided</t>
  </si>
  <si>
    <t>3000-000-1-01-013-001-001-019-S#2</t>
  </si>
  <si>
    <t>Additional funds for hospital operations:
    Food Supplies Expense
    Fuel, Oil and Lubricants Expense
    Electricity Expense</t>
  </si>
  <si>
    <t>Additional funds  for the hospital operations and for the delivery of  health service provided for</t>
  </si>
  <si>
    <t>3000-000-1-01-013-001-001-020-S#2</t>
  </si>
  <si>
    <t>Provision of Dormitory/Isolation for Staff
    Rental of Dormitory/Isolation for Staff</t>
  </si>
  <si>
    <t>OMPH</t>
  </si>
  <si>
    <t>October</t>
  </si>
  <si>
    <t>Dormitory/Isolation for Staff provided</t>
  </si>
  <si>
    <t>3000-000-1-01-013-001-001-021-S#2</t>
  </si>
  <si>
    <t>Purchase of Medical, Dental and Laboratory Supplies</t>
  </si>
  <si>
    <t>September</t>
  </si>
  <si>
    <t>Medical, Dental and Laboratory Supplies provided</t>
  </si>
  <si>
    <t>3000-000-1-03-003</t>
  </si>
  <si>
    <t>LUBANG DISTRICT HOSPITAL</t>
  </si>
  <si>
    <t>3000-000-1-03-003-001</t>
  </si>
  <si>
    <t>DIAGNOSTIC AND CURATIVE HEALTH PROGRAMS:</t>
  </si>
  <si>
    <t>3000-000-1-03-003-001-001-S#2</t>
  </si>
  <si>
    <t>LDH</t>
  </si>
  <si>
    <t>Manpower for COVID Isolation Area were provided</t>
  </si>
  <si>
    <t>3000-000-1-03-003-001-002-S#2</t>
  </si>
  <si>
    <t>Provision of additional food allowance for COVID patients &amp; quarantined personnel</t>
  </si>
  <si>
    <t>Food for patients and quarantined personnel were provided</t>
  </si>
  <si>
    <t>3000-000-1-03-003-001-003-S#2</t>
  </si>
  <si>
    <t xml:space="preserve">Provision of fuel for Patient Transport Vehicle assigned in Nasugbu, Batangas </t>
  </si>
  <si>
    <t>PTV was provided for transport of patients</t>
  </si>
  <si>
    <t>3000-000-1-03-003-001-004-S#2</t>
  </si>
  <si>
    <t>Procurement of drugs &amp; medicines &amp; medical supplies for COVID 19 patients:
    remdesivir vial, tocilizumab, diazepam, 
    nalbuphine, lagundi syrup, domeperidone, 
    butamirate citrate 50mg tab, azithromycin 500mg 
    tab, azithromycin 125mg tab, acetylcysteine 
    600mg sachet, omeprazole 40mg vial, ceftriaxone 
    1g vial, salbutamol  inhaler, salbutamol + 
    procoterol turbohaler, 0.9% naci 1000 ml, 
    dexamethasone 8mg vial, paracetamol 300mg 
    amp, sodium ascorbate + zinc cap, cefuroxime 
    750mg vial, cholecalciferol cap</t>
  </si>
  <si>
    <t>Drugs/medicines and medical supplies were made available</t>
  </si>
  <si>
    <t>3000-000-1-03-003-001-005-S#2</t>
  </si>
  <si>
    <t>Procurement of Additional Medical, Dental Supplies:
    Laboratory Supplies (UDS)
    Refill of Medical Oxygen
    X-ray and Laboratory Supplies</t>
  </si>
  <si>
    <t>Additional medical, dental supplies provided</t>
  </si>
  <si>
    <t>3000-000-1-03-003-001-006-S#2</t>
  </si>
  <si>
    <t>Provision of new medical equipment/supplies for COVID 19 patients: 
    100 cyl Oxygen Tanks with Oxygen Gauge, 
    1 unit ECG Machine, 1 unit Mechanical Ventilator,   
    1 unit ABG Machine, COVID 19 Antigen Test Kits, 
    PPEs, 20 units Electric Fan, 3 units Refrigerator 
    for Nurse Station &amp; Quarantine Room of 
    employees, 3 units Television Set for COVID 
    areas, Nurses Station &amp; Quarantine rooms, 
    10 units Bedside Table, 100 pcs Chairs for Waiting 
    Areas, Bedsheets/Linen, IV Stand, Personal Kit    
    Set (Pale, Dipper, Bedfan, Soap, toothbrush, 
    Towel, pillow), 6 units Tents, 10 pcs BP Apparatus 
    for Pedia &amp; Adult with stethoscope, 10 pcs 
    Thermal Scanner (Infrared thermometer), 5 units 
    Automatic alcohol dispenser with thermal scanner 
    with heavy duty stand, 1 unit Oxygen carrier, 
    7 units Intercom for COVID rooms, 5 units Foot 
    Operated Waste bin for Covid Isolation, 15 pcs 
    Cadaver bag, 10 units Hospital Bed with Mattress</t>
  </si>
  <si>
    <t>Medical equipment and supplies were provided to COVID 19 patients</t>
  </si>
  <si>
    <t>3000-000-1-03-003-001-007-S#2</t>
  </si>
  <si>
    <t>Renovation and repair of existing COVID 19 isolation area: 
    Comfort Room
    Water and Electric Supply
    Barrier/ Accordion</t>
  </si>
  <si>
    <t>Comfortable COVID 19 Isolation Area were provided</t>
  </si>
  <si>
    <t>3000-000-1-03-003-001-008-S#2</t>
  </si>
  <si>
    <t>Renovation of Triage Area:  
    Additional 2-3 more rooms</t>
  </si>
  <si>
    <t>Spacious Triage Area were provided</t>
  </si>
  <si>
    <t>3000-000-1-03-003-001-009-S#2</t>
  </si>
  <si>
    <t>Construction of waiting area for triage and OPD patients</t>
  </si>
  <si>
    <t>Waiting areas were provided</t>
  </si>
  <si>
    <t>3000-000-1-03-003-001-010-S#2</t>
  </si>
  <si>
    <t xml:space="preserve">Construction of dormitory for quarantine of COVID staff </t>
  </si>
  <si>
    <t>Dormitories were provided</t>
  </si>
  <si>
    <t>3000-000-1-03-003-001-011-S#2</t>
  </si>
  <si>
    <t>Construction of new COVID Isolation Facility</t>
  </si>
  <si>
    <t>COVID Isolation Facility were provided</t>
  </si>
  <si>
    <t>3000-000-1-03-003-001-012-S#2</t>
  </si>
  <si>
    <t>Construction of comfort room for male and female at OPD</t>
  </si>
  <si>
    <t>Comfort Rooms were provided and Licensing requirement were complied</t>
  </si>
  <si>
    <t>3000-000-1-03-006</t>
  </si>
  <si>
    <t>SAN JOSE DISTRICT HOSPITAL</t>
  </si>
  <si>
    <t>3000-000-1-03-006-001</t>
  </si>
  <si>
    <t xml:space="preserve">DIAGNOSTIC AND CURATIVE HEALTH PROGRAM </t>
  </si>
  <si>
    <t>3000-000-1-03-006-001-001-S#2</t>
  </si>
  <si>
    <t>SJDH</t>
  </si>
  <si>
    <t>Add. Manpower  for 40 COVID Isolation beds</t>
  </si>
  <si>
    <t>3000-000-1-03-006-001-002-S#2</t>
  </si>
  <si>
    <t>A.2 Operational expenses for the delivery of a health service in the community:
    Food Supplies Expense 
    Fuel, Oil &amp; Lubricants Expenses
    Medical Supplies Expense
    Drugs and Medicines Supplies Expense</t>
  </si>
  <si>
    <t>Health Services Delivered</t>
  </si>
  <si>
    <t>3000-000-1-03-006-001-003-S#2</t>
  </si>
  <si>
    <t xml:space="preserve">A.3 Facility Improvement and Enhancement Project: 
    Purchase of Hospital Apparatus 
    Portable X-ray 
    Ultrasound </t>
  </si>
  <si>
    <t xml:space="preserve">New Hospital Apparatus has purchased </t>
  </si>
  <si>
    <t xml:space="preserve">   </t>
  </si>
  <si>
    <t>3000-000-1-01-014</t>
  </si>
  <si>
    <t>PROVINCIAL SOCIAL WELFARE AND DEVELOPMENT OFFICE</t>
  </si>
  <si>
    <t>3000-000-1-01-014-001</t>
  </si>
  <si>
    <t>SOCIAL WELFARE AND DEVELOPMENT PROGRAM</t>
  </si>
  <si>
    <t>3000-000-1-01-014-001-001-S#2</t>
  </si>
  <si>
    <t>Aid to Individual in Crisis Situation</t>
  </si>
  <si>
    <t>PSWDO</t>
  </si>
  <si>
    <t>January</t>
  </si>
  <si>
    <t>Provide emergency financial asisstance for medical emergencies, laboratory fees, burial, and other forms of crisis situation to indigent persons/ families</t>
  </si>
  <si>
    <t>8000-000-1-01-008</t>
  </si>
  <si>
    <t>PROVINCIAL ENGINEER'S OFFICE</t>
  </si>
  <si>
    <t>8000-000-1-01-008-001</t>
  </si>
  <si>
    <t>ENGINEERING AND INFRASTRUCTURE MANAGEMENT PROGRAM</t>
  </si>
  <si>
    <t>8000-000-1-01-008-001-001-S#2</t>
  </si>
  <si>
    <t xml:space="preserve">Improvement of San Jose District Hospital (Phase I)  (Const. of Waiting Area and Improvement of Doctor's Quarter) </t>
  </si>
  <si>
    <t>PEO</t>
  </si>
  <si>
    <t>12 X 24M</t>
  </si>
  <si>
    <t>8000-000-1-01-008-001-002-S#2</t>
  </si>
  <si>
    <t>Improvement of San Jose District Hospital        (Phase II) Construction of Mangyan Hall and Fabrication and Installation of Partiion Wall</t>
  </si>
  <si>
    <t>9M X 15M</t>
  </si>
  <si>
    <t>8000-000-1-01-008-001-003-S#2</t>
  </si>
  <si>
    <t>Concreting of San Jose District Hospital Service Road</t>
  </si>
  <si>
    <t>500 LM</t>
  </si>
  <si>
    <t>8000-000-1-01-008-001-004-S#2</t>
  </si>
  <si>
    <t>Siphoning of 14 Septic Tanks</t>
  </si>
  <si>
    <t>8000-000-1-01-008-001-005-S#2</t>
  </si>
  <si>
    <t>Construction of Multi-purpose Hall (Phase II) at So. Cebu, Ligaya, Sablayan</t>
  </si>
  <si>
    <t>18mx17m concrete slab, plastering and painting</t>
  </si>
  <si>
    <t>8000-000-1-01-008-001-006-S#2</t>
  </si>
  <si>
    <t>Rehabilitation of Provincial Jail, San Jose</t>
  </si>
  <si>
    <t>9.2 x 27.5 roofing works</t>
  </si>
  <si>
    <t>GF/
20% DF</t>
  </si>
  <si>
    <t>8000-000-1-01-008-001-007-S#2</t>
  </si>
  <si>
    <t>Improvement of Multipurpose Hall, Capitol, Mamburao</t>
  </si>
  <si>
    <t>188.38 sqm</t>
  </si>
  <si>
    <t>8000-000-1-01-008-001-008-S#2</t>
  </si>
  <si>
    <t>lot</t>
  </si>
  <si>
    <t>8000-000-1-01-008-001-009-S#2</t>
  </si>
  <si>
    <t>Rehabilitation/Improvement of Existing Water System at So. Kalansan, Brgy Mananao, Paluan</t>
  </si>
  <si>
    <t>8000-000-1-01-008-001-010-S#2</t>
  </si>
  <si>
    <t>Construction of Ugnayan Center at Murtha, San Jose</t>
  </si>
  <si>
    <t>40 sqm</t>
  </si>
  <si>
    <t>8000-000-1-01-008-001-011-S#2</t>
  </si>
  <si>
    <t>Additional Works for Multipurpose Building at Malisbong, Sablayan</t>
  </si>
  <si>
    <t>Additional Works for Multipurpose Building at Malisbong, Sablayan done</t>
  </si>
  <si>
    <t>8000-000-1-01-008-001-012-S#2</t>
  </si>
  <si>
    <t>Improvement of SSDH (Installation of Partition Wall)</t>
  </si>
  <si>
    <t>Partition wall installed</t>
  </si>
  <si>
    <t>8000-000-1-01-008-001-013-S#2</t>
  </si>
  <si>
    <t>Completion of Multipurpose Hall, Brgy. 3, Paluan</t>
  </si>
  <si>
    <t>Multipurpose Hall completed</t>
  </si>
  <si>
    <t>8000-000-1-01-008-001-014-S#2</t>
  </si>
  <si>
    <t>Construction of Regional Office of Professional Regulation Commission</t>
  </si>
  <si>
    <t>Regional Office of Professional Regulation Commission constructed</t>
  </si>
  <si>
    <t>8000-000-1-01-008-001-015-S#2</t>
  </si>
  <si>
    <t>Construction of Seaport at Tambo, Brgy. Ambil, Looc</t>
  </si>
  <si>
    <t>Seaport constructed</t>
  </si>
  <si>
    <t>NGA</t>
  </si>
  <si>
    <t>8000-000-1-01-017</t>
  </si>
  <si>
    <t>OFFICE OF THE PROVINCIAL VETERINARIAN</t>
  </si>
  <si>
    <t>8000-000-1-01-017-001</t>
  </si>
  <si>
    <t>VETERINARY SERVICES PROGRAM</t>
  </si>
  <si>
    <t>8000-000-1-01-017-001-001-S#2</t>
  </si>
  <si>
    <t>Purchase of cold chain storage for anti-rabies vacine of animals</t>
  </si>
  <si>
    <t>PVET</t>
  </si>
  <si>
    <t>Cold chain storage purchased</t>
  </si>
  <si>
    <t>9000-000-1-03-008</t>
  </si>
  <si>
    <t>PROVINCIAL DISASTER RISK REDUCTION               
MANAGEMENT OFFICE</t>
  </si>
  <si>
    <t>9000-000-1-03-008-001</t>
  </si>
  <si>
    <t>DISASTER RISK REDUCTION MANAGEMENT PROGRAM</t>
  </si>
  <si>
    <t>9000-000-1-03-008-001-001-S#2</t>
  </si>
  <si>
    <t>Pro-active and effective PDRRMO</t>
  </si>
  <si>
    <t>PDRRMO</t>
  </si>
  <si>
    <t>Basic services delivered</t>
  </si>
  <si>
    <t>GF/5% CF</t>
  </si>
  <si>
    <t>9000-000-1-03-008-001-0012S#2</t>
  </si>
  <si>
    <t>Provision of customized rescue vehicle</t>
  </si>
  <si>
    <t>4 customized rescue vehicle</t>
  </si>
  <si>
    <t>5% CF, NDRRMF, PCSO, PAGCOR, Office of the President</t>
  </si>
  <si>
    <t>9000-000-1-03-008-001-003-S#2</t>
  </si>
  <si>
    <t>Construction of Multi-purpose/Evacuation Centers at Sablayan, San Jose, and Lubang</t>
  </si>
  <si>
    <t>3 MP/Ecs constructed</t>
  </si>
  <si>
    <t>NDRRMF, PCSO, PAGCOR, Office of the President, DPWH, 
5% CF</t>
  </si>
  <si>
    <t>Prepared by:</t>
  </si>
  <si>
    <t>Attested:</t>
  </si>
  <si>
    <t>ANTHONY A. DANTIS</t>
  </si>
  <si>
    <t>MANUEL T. TRIA, JR.</t>
  </si>
  <si>
    <t>EDUARDO B. GADIANO</t>
  </si>
  <si>
    <t xml:space="preserve">      Planning Officer</t>
  </si>
  <si>
    <t>Budget Officer</t>
  </si>
  <si>
    <t>Local Chief Executive</t>
  </si>
  <si>
    <t>200m</t>
  </si>
  <si>
    <t>Rehabilitation/improvement of Caguray Road, Magsaysay</t>
  </si>
  <si>
    <t>Purchase of medical equipment:
    High Flow Respirator, Mechanical Ventilator   
    Ultrasound Machine, Cardiac Monitor  
    Infusion Pump, ECG Machine  
    Portable Xray Machine, Portable ABG 
    Machine, Oxygen Concentrator  
    Hospital bed &amp; bedside table, Hepa Filter</t>
  </si>
  <si>
    <t>Purchase 3,100 Oxygen Tanks for OMPH, SJDH
SSDH, LDH</t>
  </si>
  <si>
    <t xml:space="preserve">Regular budget for oxygen refill for OMPH, SJDH 
SSDH, LDH
</t>
  </si>
  <si>
    <t xml:space="preserve">Increase COVID testing capacity:
    Purchase of Rapid Antigen Test Kits
</t>
  </si>
  <si>
    <t xml:space="preserve">    Purchase RT PCR sansure kit from PRC</t>
  </si>
  <si>
    <t>Purchase of cartridges for Genexpert machine</t>
  </si>
  <si>
    <t>Increase manpower in COVID wards &amp; laboratories
Hiring of additional manpower to COVID wards and laboratories:
    Doctors, Nurses, Nursing Assistant, Institutional  
    Worker, Medical Technologists,
    Midwife, Radiologic Technologist</t>
  </si>
  <si>
    <r>
      <t xml:space="preserve">Hiring of New Employees (Cos) for COVID 
Isolation Area:
    Medical Specialist </t>
    </r>
    <r>
      <rPr>
        <sz val="9"/>
        <rFont val="Arial Narrow"/>
        <family val="2"/>
      </rPr>
      <t>(Medical Internist/Pulmonologist)</t>
    </r>
    <r>
      <rPr>
        <sz val="10"/>
        <rFont val="Arial Narrow"/>
        <family val="2"/>
      </rPr>
      <t xml:space="preserve">
    Medical Officer III
    Nurses
    Medical Technologists
    Respiratory Therapists
    Nursing Attendants
    Utility Workers</t>
    </r>
  </si>
  <si>
    <t>A. 1 Implementation of DOH Staffing pattern
Strengthening of Human Resource Management Contractual: 
    Medical Officer III (P35,000.00)
    Nurse (P25,000.00)
    Nursing Attendants (P8,000.00) 
    Radiologic Technician (P18,500.00)
    Institutional Worker (P6,600.00)</t>
  </si>
  <si>
    <t>Provision of maintenance medicines and regular check-up for seriously ill senior citizens</t>
  </si>
  <si>
    <t>PSWDO/
PGO-OSCA</t>
  </si>
  <si>
    <t xml:space="preserve">February </t>
  </si>
  <si>
    <t>100% of identified seriously ill SC underwent regular check-up nad provided needed medicines</t>
  </si>
  <si>
    <t>1% SC/PWD</t>
  </si>
  <si>
    <t>3000-000-1-01-014-001-002-S#2</t>
  </si>
  <si>
    <t>GF/20% DF</t>
  </si>
  <si>
    <t>8000-000-1-01-008-001-016-S#2</t>
  </si>
  <si>
    <t>Upgrading/Improvement of Tuban - Batong Buhay Road, Sablayan</t>
  </si>
  <si>
    <t>2,200km</t>
  </si>
  <si>
    <t xml:space="preserve">Concreting of Apias-Mananao (Bago Layag Section), Abra de ilog </t>
  </si>
  <si>
    <t>November</t>
  </si>
  <si>
    <r>
      <t>Concreting of Farm to Market Road JNR Sto. Ni</t>
    </r>
    <r>
      <rPr>
        <sz val="10"/>
        <rFont val="Calibri"/>
        <family val="2"/>
      </rPr>
      <t>ñ</t>
    </r>
    <r>
      <rPr>
        <sz val="10"/>
        <rFont val="Arial Narrow"/>
        <family val="2"/>
      </rPr>
      <t>o-Pitogo-Aguas Farm to Market Road, Rizal</t>
    </r>
  </si>
  <si>
    <t>Concreting of Apias-Mananao Farm to Market Road, Abra de Ilog</t>
  </si>
  <si>
    <t>Improvement of Irrigation Canal at Brgy. Tagumpay, Sablayan</t>
  </si>
  <si>
    <t>264 LM</t>
  </si>
  <si>
    <t>8000-000-1-01-008-001-001-S#3</t>
  </si>
  <si>
    <t>8000-000-1-01-008-001-002-S#3</t>
  </si>
  <si>
    <t>8000-000-1-01-008-001-003-S#3</t>
  </si>
  <si>
    <t>8000-000-1-01-008-001-004-S#3</t>
  </si>
  <si>
    <t>1000-000-1-01-003-001-001-S#3</t>
  </si>
  <si>
    <t>3000-000-1-01-014-001-001-S#3</t>
  </si>
  <si>
    <t>Construction of interview room within the existing office building</t>
  </si>
  <si>
    <t>To observe confidentiality during assessment and counselling</t>
  </si>
  <si>
    <t>1% PCPC</t>
  </si>
  <si>
    <t>3000-000-1-01-014-001-002-S#3</t>
  </si>
  <si>
    <t>3000-000-1-01-014-001-003-S#3</t>
  </si>
  <si>
    <t>Purchase of chairs for use of the Child Development Centers in 11 municipalities</t>
  </si>
  <si>
    <t>Purchase of Pneumococcal Vaccine for Senior Citizens</t>
  </si>
  <si>
    <t>Purchase of cellular phones for provision to SC Federation Officers and PSWD programs</t>
  </si>
  <si>
    <t>3000-000-1-01-014-001-004-S#3</t>
  </si>
  <si>
    <t>3000-000-1-01-014-001-005-S#3</t>
  </si>
  <si>
    <t>Exercise general supervision and control over all programs, projects, services and activities and ensure the delivery of basic services and the provision of adequate facilities</t>
  </si>
  <si>
    <t>1000-000-1-01-001-001-001-S#3</t>
  </si>
  <si>
    <t>Office of the Governor</t>
  </si>
  <si>
    <t>Hygiene kits to Persons Deprived Liberty provided</t>
  </si>
  <si>
    <t>Chairs for use of the Child Development Centers in 11 municipalities purchased</t>
  </si>
  <si>
    <t>Pneumococcal Vaccine for Senior Citizens purchased</t>
  </si>
  <si>
    <t>Cellular phones for provision to SC Federation Officers and PSWD programs purchased</t>
  </si>
  <si>
    <t xml:space="preserve">Celebration of Filipino Elderly Week </t>
  </si>
  <si>
    <t xml:space="preserve">November </t>
  </si>
  <si>
    <t xml:space="preserve">Enjoins the participation of senior citizens in the province in different activities </t>
  </si>
  <si>
    <t>3000-000-1-01-014-001-006-S#3</t>
  </si>
  <si>
    <t>Fabrication of Steel File Cabinet in COA and PACCO</t>
  </si>
  <si>
    <t>7 units of steel file cabinet fabricated</t>
  </si>
  <si>
    <t>1000-000-1-01-015-001-001-S#3</t>
  </si>
  <si>
    <t>1000-000-1-01-015-001-002-S#3</t>
  </si>
  <si>
    <t>Construction of SJDH Comfort Rooms for COVID-19 facility</t>
  </si>
  <si>
    <t>SJDH Comfort Rooms for COVID-19 facility constructed</t>
  </si>
  <si>
    <t>3.5km</t>
  </si>
  <si>
    <t>7km</t>
  </si>
  <si>
    <t>1000-000-1-01-010</t>
  </si>
  <si>
    <t>PROVINCIAL PLANNING AND DEVELOPMENT OFFICE</t>
  </si>
  <si>
    <t>1000-000-1-01-010-001</t>
  </si>
  <si>
    <t>PLANNING MONITORING &amp; EVALUATION PROGRAM</t>
  </si>
  <si>
    <t>1000-000-1-01-010-001-001-S#1</t>
  </si>
  <si>
    <t>Procurement of Technical Materials and establishment of IHOMIS</t>
  </si>
  <si>
    <t>PPDO-MIS</t>
  </si>
  <si>
    <t>April</t>
  </si>
  <si>
    <t>IHOMIS established</t>
  </si>
  <si>
    <t>3000-000-1-01-013-001-001-S#1</t>
  </si>
  <si>
    <t>Purchased of 16 Module Genexpert Machine, desktop computer,  and bar code scanner</t>
  </si>
  <si>
    <t>PGOM</t>
  </si>
  <si>
    <t>16 Module Genexpert Machine purchased</t>
  </si>
  <si>
    <t>GF/20%DF/5%CF</t>
  </si>
  <si>
    <t>3000-000-1-01-013-001-002-S#1</t>
  </si>
  <si>
    <t>Construction of Temporary Treatment and Monitoring Facility (TTMF) at OMPH, Mamburao</t>
  </si>
  <si>
    <t>Temporary Treatment and Monitoring Facility (TTM constructed</t>
  </si>
  <si>
    <t>DOH/GF/
20%DF/
5%CF</t>
  </si>
  <si>
    <t>3000-000-1-01-014-001-001-S#1</t>
  </si>
  <si>
    <t>Provision of livelihood and skills trainings to former rebels, individuals, groups and families of priority ELCAC barangays</t>
  </si>
  <si>
    <t>Livelihood and skills trainings provided</t>
  </si>
  <si>
    <t>8000-000-1-01-016</t>
  </si>
  <si>
    <t>OFFICE OF THE PROVINCIAL AGRICULTURIST</t>
  </si>
  <si>
    <t>8000-000-1-01-016-001</t>
  </si>
  <si>
    <t>AGRICULTURAL AND FISHERY PRODUCTION PROGRAM</t>
  </si>
  <si>
    <t>8000-000-1-01-016-001-001-S#1</t>
  </si>
  <si>
    <t>PRODUCTION ENHANCEMENT</t>
  </si>
  <si>
    <t>8000-000-1-01-016-001-001-001-S#1</t>
  </si>
  <si>
    <t xml:space="preserve">1.Provision of Onion Seeds </t>
  </si>
  <si>
    <t>OPA/MAO</t>
  </si>
  <si>
    <t>2,000 cans of onions provided to affected farmers</t>
  </si>
  <si>
    <t>LGSF-
DRRAP</t>
  </si>
  <si>
    <t>8000-000-1-01-016-001-001-002-S#1</t>
  </si>
  <si>
    <t>2.  Provision of bangus fry with feeds</t>
  </si>
  <si>
    <t>June</t>
  </si>
  <si>
    <t>July</t>
  </si>
  <si>
    <t>Affected farmers provided bangus fry with feeds</t>
  </si>
  <si>
    <t>8000-000-1-01-016-001-001-003-S#1</t>
  </si>
  <si>
    <t>3. Provision of complete set of pump and engine with accessories</t>
  </si>
  <si>
    <t>May</t>
  </si>
  <si>
    <t>55 units of complete set of engine with accessories provided to affected farmers</t>
  </si>
  <si>
    <t>8000-000-1-01-016-001-001-004-S#1</t>
  </si>
  <si>
    <t>4. Provision of banana suckers</t>
  </si>
  <si>
    <t>Affected farmers provided banana suckers</t>
  </si>
  <si>
    <t>8000-000-1-01-017-001-S#1</t>
  </si>
  <si>
    <t>LIVESTOCKS</t>
  </si>
  <si>
    <t>8000-000-1-01-017-001-001-S#1</t>
  </si>
  <si>
    <t>1. Native female carabao and upgraded female cattle dispersal</t>
  </si>
  <si>
    <t>PVET, OPA, MAO</t>
  </si>
  <si>
    <t>150 heads of Native female carabao and upgraded female cattle provided to affected farmers</t>
  </si>
  <si>
    <t>8000-000-1-01-017-001-002-S#1</t>
  </si>
  <si>
    <t>2. Native female goat dispersal</t>
  </si>
  <si>
    <t>337 heads of native female goat provided to affected farmers</t>
  </si>
  <si>
    <t>8000-000-1-01-017-001-003-S#1</t>
  </si>
  <si>
    <t>3. Breeder gilt dispersal with feeds assistance</t>
  </si>
  <si>
    <t>110 modules (1 breeder gilt &amp; bags of HPG) provided</t>
  </si>
  <si>
    <t>8000-000-1-01-017-001-004-S#1</t>
  </si>
  <si>
    <t>4. Broiler chicks dispersal with feeds assistance</t>
  </si>
  <si>
    <t>45 modules (25 heads DOC &amp; bags of BSC) provided</t>
  </si>
  <si>
    <t>8000-000-1-01-017-001-005-S#1</t>
  </si>
  <si>
    <t>5. Upgraded Bull and Heifer  Dispersal Loan Program</t>
  </si>
  <si>
    <t>Dispersal Loan Program implemented</t>
  </si>
  <si>
    <t>8000-000-1-01-008-001-001-S#1</t>
  </si>
  <si>
    <t>Conctruction of multi-purpose building at San Jose (serves as operation center, venue for meetings/conferences, 
warehouse, etc)</t>
  </si>
  <si>
    <t>PEO,
PDRRMO</t>
  </si>
  <si>
    <t>Multi-purpose buiding constructed</t>
  </si>
  <si>
    <t>8000-000-1-01-008-001-002-S#1</t>
  </si>
  <si>
    <t>Repair/rehabilitation of Brgy. Bubog, San Jose multi-purpose building.</t>
  </si>
  <si>
    <t>Brgy. Bubog muti-purpose building repaired/
rehabilitated</t>
  </si>
  <si>
    <t>8000-000-1-01-008-001-003-S#1</t>
  </si>
  <si>
    <t>Construction and Concreting of So. Nilapso - So. Cadcad Farm-To-Market Road (FMR) in Calintaan</t>
  </si>
  <si>
    <t>0.20m x 5m x 5,000 m</t>
  </si>
  <si>
    <t>LGSF-FA</t>
  </si>
  <si>
    <t>8000-000-1-01-008-001-004-S#1</t>
  </si>
  <si>
    <t>Opening of Farm-To-Market Road (FMR) in So. Malatongtong, Brgy. Burgos, Calintaan</t>
  </si>
  <si>
    <t>820m</t>
  </si>
  <si>
    <t>8000-000-1-01-008-001-005-S#1</t>
  </si>
  <si>
    <t>Opening of Road to So. Balani, Brgy. Ligaya, Sablayan</t>
  </si>
  <si>
    <t>2.6kms</t>
  </si>
  <si>
    <t>8000-000-1-01-008-001-006-S#1</t>
  </si>
  <si>
    <t>Establishment of Gabions/Construction of Protection Dike in Brgy. Alacaak, Sta. Cruz</t>
  </si>
  <si>
    <r>
      <t>12,000m</t>
    </r>
    <r>
      <rPr>
        <vertAlign val="superscript"/>
        <sz val="11"/>
        <rFont val="Arial Narrow"/>
        <family val="2"/>
      </rPr>
      <t>3</t>
    </r>
  </si>
  <si>
    <t>8000-000-1-01-008-001-007-S#1</t>
  </si>
  <si>
    <t>Construction of Seawall in Poblacion 2 - EEA Crossing, Brgy. Mulawin, Sta. Cruz</t>
  </si>
  <si>
    <t>2,000 LM</t>
  </si>
  <si>
    <t>8000-000-1-01-008-001-008-S#1</t>
  </si>
  <si>
    <t>Construction of Isolation/Qurantine Facilities in the municipalities of Lubang and San Jose</t>
  </si>
  <si>
    <r>
      <t>94.17m</t>
    </r>
    <r>
      <rPr>
        <vertAlign val="superscript"/>
        <sz val="11"/>
        <rFont val="Arial Narrow"/>
        <family val="2"/>
      </rPr>
      <t>2</t>
    </r>
  </si>
  <si>
    <t>8000-000-1-01-008-001-009-S#1</t>
  </si>
  <si>
    <t>Upgrading/Improvement of Gapasan Road, Magsaysay</t>
  </si>
  <si>
    <t>2,390 km</t>
  </si>
  <si>
    <t>8000-000-1-01-008-001-010-S#1</t>
  </si>
  <si>
    <t>Upgrading/Improvement of JNR, Ibud-Victoria Road, Sablayan</t>
  </si>
  <si>
    <t>1,360 km</t>
  </si>
  <si>
    <t>8000-000-1-01-008-001-011-S#1</t>
  </si>
  <si>
    <t>Upgrading/Improvement of Mendiola-Dayap Farm to Market Road, Sta. Cruz</t>
  </si>
  <si>
    <t>9.1m x 6.1m (8 km)</t>
  </si>
  <si>
    <t>LGSF</t>
  </si>
  <si>
    <t>8000-000-1-01-008-001-012-S#1</t>
  </si>
  <si>
    <t>Constuction of Asphalt Overlay JNR-Magsikap-Malawaan-Salvacion-Rumbang P/R</t>
  </si>
  <si>
    <t>9.1m x 6.1m (12,855 m)</t>
  </si>
  <si>
    <t>8000-000-1-01-008-001-013-S#1</t>
  </si>
  <si>
    <t>Construction of Covered Court at Red Hills , Calintaan</t>
  </si>
  <si>
    <t>18mx30m</t>
  </si>
  <si>
    <t>8000-000-1-01-008-001-014-S#1</t>
  </si>
  <si>
    <t>Concreting of Brgy. Batasan Road San Jose</t>
  </si>
  <si>
    <t>222m x 5m</t>
  </si>
  <si>
    <t>8000-000-1-01-008-001-015-S#1</t>
  </si>
  <si>
    <t>Construction of box culvert  at Brgy. Magbay,  San Jose</t>
  </si>
  <si>
    <t>6.3m x 3m</t>
  </si>
  <si>
    <t>8000-000-1-01-008-001-016-S#1</t>
  </si>
  <si>
    <t>Construction of Multi-Purpose Hall at Bato-Ili, Brgy. Monteclaro, San Jose</t>
  </si>
  <si>
    <t>10m x 20m</t>
  </si>
  <si>
    <t>8000-000-1-01-008-001-017-S#1</t>
  </si>
  <si>
    <t>Construction of Bahay Pulungan at 
Bato-Ili, Brgy. Monteclaro, San Jose</t>
  </si>
  <si>
    <t>9m x 15m</t>
  </si>
  <si>
    <t>8000-000-1-01-008-001-018-S#1</t>
  </si>
  <si>
    <t>Purchase of Lot for High School Building in Brgy. Caguray, Magsaysay</t>
  </si>
  <si>
    <t>1.6 ha</t>
  </si>
  <si>
    <t>8000-000-1-01-008-001-019-S#1</t>
  </si>
  <si>
    <t>Construction of River Bank Protection at So. Binuwangan, Brgy. Harrison, Paluan</t>
  </si>
  <si>
    <t>120m</t>
  </si>
  <si>
    <t>8000-000-1-01-008-001-020-S#1</t>
  </si>
  <si>
    <t>Repair/Rehabilitation of Comfort Room in Tinangra E/S, Brgy. Tubili, Paluan</t>
  </si>
  <si>
    <r>
      <t>Roofing 51.00m</t>
    </r>
    <r>
      <rPr>
        <vertAlign val="superscript"/>
        <sz val="11"/>
        <rFont val="Arial Narrow"/>
        <family val="2"/>
      </rPr>
      <t>2</t>
    </r>
    <r>
      <rPr>
        <sz val="11"/>
        <rFont val="Arial Narrow"/>
        <family val="2"/>
      </rPr>
      <t>, Ceiling 50.32m</t>
    </r>
    <r>
      <rPr>
        <vertAlign val="superscript"/>
        <sz val="11"/>
        <rFont val="Arial Narrow"/>
        <family val="2"/>
      </rPr>
      <t>2</t>
    </r>
  </si>
  <si>
    <t>8000-000-1-01-008-001-021-S#1</t>
  </si>
  <si>
    <t>Renovation of Two (2) classroom school building in Tinangra E/S, Brgy. Tubili, Paluan</t>
  </si>
  <si>
    <r>
      <t>197.64m roofing, 477.30m</t>
    </r>
    <r>
      <rPr>
        <vertAlign val="superscript"/>
        <sz val="11"/>
        <rFont val="Arial Narrow"/>
        <family val="2"/>
      </rPr>
      <t>2</t>
    </r>
    <r>
      <rPr>
        <sz val="11"/>
        <rFont val="Arial Narrow"/>
        <family val="2"/>
      </rPr>
      <t xml:space="preserve"> re-painting</t>
    </r>
  </si>
  <si>
    <t>8000-000-1-01-008-001-022-S#1</t>
  </si>
  <si>
    <t>Construction of Farm-to-Market Road (FMR) at Cambiswer to Grill Poblacion, Brgy. Poblacion, Calintaan</t>
  </si>
  <si>
    <t>2.5 kms</t>
  </si>
  <si>
    <t>8000-000-1-01-008-001-023-S#1</t>
  </si>
  <si>
    <t>Concreting of Road at Riverside, Brgy. New Dagupan, Calintaan</t>
  </si>
  <si>
    <t>560m</t>
  </si>
  <si>
    <t>8000-000-1-01-008-001-024-S#1</t>
  </si>
  <si>
    <t>Construction of Farm-to-Market Road (FMR) at Sitio Nilapso to Sitio Tigwala, Brgy. Poypoy, Calintaan</t>
  </si>
  <si>
    <t>2 kms</t>
  </si>
  <si>
    <t>8000-000-1-01-008-001-025-S#1</t>
  </si>
  <si>
    <t>Construction of Flood Control/Protection Dike (Gabions) in So. Pakilan, Brgy. Alacaak, Sta. Cruz</t>
  </si>
  <si>
    <t>12000 cu.m.</t>
  </si>
  <si>
    <t>8000-000-1-01-008-002</t>
  </si>
  <si>
    <t xml:space="preserve">Kabuhayan, Kalusugan, at Kapayapaan para sa Kaunlaran ng mga Laylayang Pamayanan (KA3ALALAY) Program </t>
  </si>
  <si>
    <t>8000-000-1-01-008-002-001-S#1</t>
  </si>
  <si>
    <t>Flood Control Project - Paquilan Section, Sta Cruz</t>
  </si>
  <si>
    <t>310m</t>
  </si>
  <si>
    <t>8000-000-1-01-008-002-002-S#1</t>
  </si>
  <si>
    <t>Concreting of Canhabang Farm-to-Maket Road, Brgy. Paclolo, Magsaysay</t>
  </si>
  <si>
    <t>2,100m</t>
  </si>
  <si>
    <t>8000-000-1-01-008-002-003-S#1</t>
  </si>
  <si>
    <t>Construction of Hacienda Yap - So. Iba Farm-to-Market Road, Brgy. Aguas, Rizal</t>
  </si>
  <si>
    <t>3,385M</t>
  </si>
  <si>
    <t>8000-000-1-01-008-002-004-S#1</t>
  </si>
  <si>
    <t>Rehabilitation and Improvement of Mamburao - Paluan P/R (B), Marikit and Lumangbayan, Paluan</t>
  </si>
  <si>
    <t>2,600m</t>
  </si>
  <si>
    <t>8000-000-1-01-008-002-005-S#1</t>
  </si>
  <si>
    <t>Upgrading/Improvement of JNR Sto. Niño - Pitogo - Aguas - Limlim - Prov'l Road, (Aguas (Hacienda Yap)) - Limlim Section, Rizal</t>
  </si>
  <si>
    <t>3,000m</t>
  </si>
  <si>
    <t>8000-000-1-01-008-002-006-#1</t>
  </si>
  <si>
    <t>Upgrading/Improvement of JNR Caguray Prov'l Road, Magsaysay</t>
  </si>
  <si>
    <t>3400 LM</t>
  </si>
  <si>
    <t>8000-000-1-01-008-002-007-S#1</t>
  </si>
  <si>
    <t>Upgrading/Improvement of JNR Gapasan Prov'l Road, Magsaysay</t>
  </si>
  <si>
    <t>8000-000-1-01-008-002-008-S#1</t>
  </si>
  <si>
    <t>Water System Project in Sitio D6, San Agustin, San Jose</t>
  </si>
  <si>
    <t>Water System Project established</t>
  </si>
  <si>
    <t>8000-000-1-01-008-002-009-S#1</t>
  </si>
  <si>
    <t>Water System Project in Sitio Barwasa, Bayotbot, San Jose</t>
  </si>
  <si>
    <t>8000-000-1-01-008-002-010-S#1</t>
  </si>
  <si>
    <t>Water System Project in Sitio Narra, Camburay, San Jose</t>
  </si>
  <si>
    <t>8000-000-1-01-008-002-011-S#1</t>
  </si>
  <si>
    <t>Water System Project in Sitio Antipolo, Mangarin, San Jose</t>
  </si>
  <si>
    <t>8000-000-1-01-008-002-012-S#1</t>
  </si>
  <si>
    <t>Water System Project in Sitio Mangga, Ilin Proper, San Jose</t>
  </si>
  <si>
    <t>8000-000-1-01-008-002-013-S#1</t>
  </si>
  <si>
    <t>Water System Project in Sitio Gamido Block, Calawag, Magsaysay</t>
  </si>
  <si>
    <t>8000-000-1-01-008-002-014-S#1</t>
  </si>
  <si>
    <t>Water System Project in Sitio Sta. Maria, Purnaga, Magsaysay</t>
  </si>
  <si>
    <t>8000-000-1-01-008-002-015-S#1</t>
  </si>
  <si>
    <t>Water System Project in Sitio Yaw-yawi 2, Murtha, San Jose</t>
  </si>
  <si>
    <t>8000-000-1-01-008-002-016-S#1</t>
  </si>
  <si>
    <t>Water System Project in Barangay Poypoy, Calintaan</t>
  </si>
  <si>
    <t>8000-000-1-01-008-002-017-S#1</t>
  </si>
  <si>
    <t>Water System Project in Barangay Central, Upper B1, San Jose</t>
  </si>
  <si>
    <t>LIST OF PROJECTS PROPOSED FOR FUNDING UNDER LGSF 
SUPPORT TO BDP</t>
  </si>
  <si>
    <t>HARRISON, PALUAN</t>
  </si>
  <si>
    <t>8000-000-1-01-008-002-018-S#1</t>
  </si>
  <si>
    <t>Construction of Barangay Health Station in So. Pinagbayanan and So. Calangigan</t>
  </si>
  <si>
    <t>Barangay Health Station constructed</t>
  </si>
  <si>
    <t>LGSF-SBDP</t>
  </si>
  <si>
    <t>8000-000-1-01-008-002-019-S#1</t>
  </si>
  <si>
    <t>Construction of School Building in So. Calangigan and Aglimasan</t>
  </si>
  <si>
    <t>School Building constructed</t>
  </si>
  <si>
    <t>8000-000-1-01-008-002-020-S#1</t>
  </si>
  <si>
    <t>Construction of School Building in So. Pamutusin</t>
  </si>
  <si>
    <t>8000-000-1-01-008-002-021-S#1</t>
  </si>
  <si>
    <t>Construction of School Building in So. Ignunok</t>
  </si>
  <si>
    <t>8000-000-1-01-008-002-022-S#1</t>
  </si>
  <si>
    <t>Construction of Level I Water System at So. Bulakan and So. Hinugasan</t>
  </si>
  <si>
    <t>Level I Water System constructed</t>
  </si>
  <si>
    <t>8000-000-1-01-008-002-023-S#1</t>
  </si>
  <si>
    <t>Installation of solar street lights</t>
  </si>
  <si>
    <t>Solar street lights installed</t>
  </si>
  <si>
    <t>8000-000-1-01-008-002-024-S#1</t>
  </si>
  <si>
    <t>Provision of Agricultural, Livelihood and Technical Vocational Trainings/Projects</t>
  </si>
  <si>
    <t>Agricultural, Livelihood and Technical Vocational Trainings/Projects provided</t>
  </si>
  <si>
    <t>8000-000-1-01-008-002-025-S#1</t>
  </si>
  <si>
    <t>Assistance to Indigent Individuals/Families</t>
  </si>
  <si>
    <t>Assistance to Indigent Individuals/
Families provided</t>
  </si>
  <si>
    <t>MANANAO, PALUAN</t>
  </si>
  <si>
    <t>8000-000-1-01-008-002-026-S#1</t>
  </si>
  <si>
    <t>Construction of 1 unit (2 classroom)  School Building in So. Sabang with floor dimension of 6.0m x 18.0m wide</t>
  </si>
  <si>
    <t>6.0m x 18.0m</t>
  </si>
  <si>
    <t>8000-000-1-01-008-002-027-S#1</t>
  </si>
  <si>
    <t>Construction of 2 unit COVID Isolation Facility at Brgy. Proper/So. Agsigang</t>
  </si>
  <si>
    <t>2 unit COVID Isolation Facility constructed</t>
  </si>
  <si>
    <t>8000-000-1-01-008-002-028-S#1</t>
  </si>
  <si>
    <t>Rural Electrification at So. Proper and So. Agsigang</t>
  </si>
  <si>
    <t>2 units 30KVA Generator Set w/ Electrical Wirings and posts to household  generator house</t>
  </si>
  <si>
    <t>8000-000-1-01-008-002-029-S#1</t>
  </si>
  <si>
    <t>Construction of 1 Storey BHS/BEMONC Facility in Barangay Proper</t>
  </si>
  <si>
    <t>1 Storey BHS/BEMONC Facility constructed</t>
  </si>
  <si>
    <t>8000-000-1-01-008-002-030-S#1</t>
  </si>
  <si>
    <t>Installation of 35 units solar street lights in all Sitios of Barangay Mananao</t>
  </si>
  <si>
    <t>35 units solar street lights installed</t>
  </si>
  <si>
    <t>8000-000-1-01-008-002-031-S#1</t>
  </si>
  <si>
    <t>Assistance of indigent Individual/Families</t>
  </si>
  <si>
    <t>Assistance of indigent Individual/Families provided</t>
  </si>
  <si>
    <t>UDALO, ABRA DE ILOG</t>
  </si>
  <si>
    <t>8000-000-1-01-008-002-032-S#1</t>
  </si>
  <si>
    <t xml:space="preserve">Construction of School Building, So. Latag </t>
  </si>
  <si>
    <t>8000-000-1-01-008-002-033-S#1</t>
  </si>
  <si>
    <t xml:space="preserve">Construction of Level II of Potable Water Supply System, So. Udalo Proper </t>
  </si>
  <si>
    <t xml:space="preserve">Level II of Potable Water Supply System constructed </t>
  </si>
  <si>
    <t>8000-000-1-01-008-002-034-S#1</t>
  </si>
  <si>
    <t>Rehabilitation/Improvement of Level II Potable Water Supply System, So. Camurong</t>
  </si>
  <si>
    <t>Level II of Potable Water Supply System rehabilitated/
improved</t>
  </si>
  <si>
    <t>8000-000-1-01-008-002-035-S#1</t>
  </si>
  <si>
    <t>Upgrading of Farm-to-Market Road So. Bugtong to Camurong</t>
  </si>
  <si>
    <t>Farm-to-Market Road upgraded</t>
  </si>
  <si>
    <t>8000-000-1-01-008-002-036-S#1</t>
  </si>
  <si>
    <t>Core Shelter in Brgy. Udalo</t>
  </si>
  <si>
    <t>Core Shelter</t>
  </si>
  <si>
    <t>8000-000-1-01-008-002-037-S#1</t>
  </si>
  <si>
    <t>Assistance to Indigent Individual or Families</t>
  </si>
  <si>
    <t>Assistance provided</t>
  </si>
  <si>
    <t>8000-000-1-01-008-002-038-S#1</t>
  </si>
  <si>
    <t>Agricultural Livelihood Program</t>
  </si>
  <si>
    <t>Agricultural Livelihood Program provided</t>
  </si>
  <si>
    <t>WAWA, ABRA DE ILOG</t>
  </si>
  <si>
    <t>8000-000-1-01-008-002-039-S#1</t>
  </si>
  <si>
    <t>Construction of School Building, So. Rekudo</t>
  </si>
  <si>
    <t>8000-000-1-01-008-002-040-S#1</t>
  </si>
  <si>
    <t>Construction of School Building, So. Pandanan</t>
  </si>
  <si>
    <t>8000-000-1-01-008-002-041-S#1</t>
  </si>
  <si>
    <t>Construction of Level II of Potable Water Supply System, So. Pandanan, Dapdap and Talisayan</t>
  </si>
  <si>
    <t>8000-000-1-01-008-002-042-S#1</t>
  </si>
  <si>
    <t>Provision of Streetlights</t>
  </si>
  <si>
    <t>Streetlights provided</t>
  </si>
  <si>
    <t>8000-000-1-01-008-002-043-S#1</t>
  </si>
  <si>
    <t>Construction of Sanitary Toilet Facility, So Rekudo</t>
  </si>
  <si>
    <t xml:space="preserve">Sanitary Toilet Facility constructed  </t>
  </si>
  <si>
    <t>8000-000-1-01-008-002-044-S#1</t>
  </si>
  <si>
    <t>Core Shelter in Brgy. Wawa</t>
  </si>
  <si>
    <t>8000-000-1-01-008-002-045-S#1</t>
  </si>
  <si>
    <t xml:space="preserve">Assistance to Indigent Individual or Families </t>
  </si>
  <si>
    <t>8000-000-1-01-008-002-046-S#1</t>
  </si>
  <si>
    <t xml:space="preserve">Agricultural Livelihood Program </t>
  </si>
  <si>
    <t>SAN VICENTE, ABRA DE ILOG</t>
  </si>
  <si>
    <t>8000-000-1-01-008-002-047-S#1</t>
  </si>
  <si>
    <t>Construction of Level II of Potable Water Supply System, So. Pambuhan</t>
  </si>
  <si>
    <t>8000-000-1-01-008-002-048-S#1</t>
  </si>
  <si>
    <t>Rehabilitation/Improvement of Level II Potable Water Supply System, So. Kadilawan</t>
  </si>
  <si>
    <t>8000-000-1-01-008-002-049-S#1</t>
  </si>
  <si>
    <t>Construction of School Building, So.  Pambuhan</t>
  </si>
  <si>
    <t>8000-000-1-01-008-002-050-S#1</t>
  </si>
  <si>
    <t>Upgrading of Farm-to-Market Road So. Pambuhan</t>
  </si>
  <si>
    <t>8000-000-1-01-008-002-051-S#1</t>
  </si>
  <si>
    <t>Upgrading of Farm-to-Market Road So. Kadilawan</t>
  </si>
  <si>
    <t>8000-000-1-01-008-002-052-S#1</t>
  </si>
  <si>
    <t>Upgrading of Farm-to-Market Road So. Kapehan</t>
  </si>
  <si>
    <t>8000-000-1-01-008-002-053-S#1</t>
  </si>
  <si>
    <t>8000-000-1-01-008-002-054-S#1</t>
  </si>
  <si>
    <t>8000-000-1-01-008-002-055-S#1</t>
  </si>
  <si>
    <t>CABACAO, ABRA DE ILOG</t>
  </si>
  <si>
    <t>8000-000-1-01-008-002-056-S#1</t>
  </si>
  <si>
    <t>Upgrading of Farm-to-Market Road So. Banabaan</t>
  </si>
  <si>
    <t>8000-000-1-01-008-002-057-S#1</t>
  </si>
  <si>
    <t>Upgrading of Farm-to-Market Road So. Mamara to Calamias</t>
  </si>
  <si>
    <t>8000-000-1-01-008-002-058-S#1</t>
  </si>
  <si>
    <t>Upgrading of Farm-to-Market Road So. Manggahan to Balantoy</t>
  </si>
  <si>
    <t>8000-000-1-01-008-002-059-S#1</t>
  </si>
  <si>
    <t>8000-000-1-01-008-002-060-S#1</t>
  </si>
  <si>
    <t>8000-000-1-01-008-002-061-S#1</t>
  </si>
  <si>
    <t>BALAO, ABRA DE ILOG</t>
  </si>
  <si>
    <t>8000-000-1-01-008-002-062-S#1</t>
  </si>
  <si>
    <t>8000-000-1-01-008-002-063-S#1</t>
  </si>
  <si>
    <t>Construction of School Building, So.  Kulapnit/Nangka</t>
  </si>
  <si>
    <t>8000-000-1-01-008-002-064-S#1</t>
  </si>
  <si>
    <t>Construction of School Building, 
So. Tuuyan/Tambarikay</t>
  </si>
  <si>
    <t>8000-000-1-01-008-002-065-S#1</t>
  </si>
  <si>
    <t>Repair and Improvement of Barangay Isolation Facility, So. GCFI</t>
  </si>
  <si>
    <t>Barangay Isolation Facility repaired and improved</t>
  </si>
  <si>
    <t>8000-000-1-01-008-002-066-S#1</t>
  </si>
  <si>
    <t>8000-000-1-01-008-002-067-S#1</t>
  </si>
  <si>
    <t>MAGSAYSAY</t>
  </si>
  <si>
    <t>8000-000-1-01-008-002-068-S#1</t>
  </si>
  <si>
    <t>Upgrading of Local Access Road in Brgy. Purnaga, Magsaysay</t>
  </si>
  <si>
    <t>Local Access Road upgraded</t>
  </si>
  <si>
    <t>BATASAN, SAN JOSE</t>
  </si>
  <si>
    <t>8000-000-1-01-008-002-069-S#1</t>
  </si>
  <si>
    <t>Concreting and upgrading of barangay road in Purok II, Brgy. Batasan</t>
  </si>
  <si>
    <t>Barangay road concreted and upgraded</t>
  </si>
  <si>
    <t>8000-000-1-01-008-002-070-S#1</t>
  </si>
  <si>
    <t>Concreting and upgrading of barangay road in Purok I, Brgy. Batasan</t>
  </si>
  <si>
    <t>8000-000-1-01-008-002-071-S#1</t>
  </si>
  <si>
    <t>Concreting and upgrading of barangay road in Purok III, Brgy. Batasan</t>
  </si>
  <si>
    <t>8000-000-1-01-008-002-072-S#1</t>
  </si>
  <si>
    <t xml:space="preserve">Construction of School Building 
(1 unit of 3 classrooms) Brgy. Batasan </t>
  </si>
  <si>
    <t>8000-000-1-01-008-002-073-S#1</t>
  </si>
  <si>
    <t>Installation of Streetlights</t>
  </si>
  <si>
    <t>Streetlights installed</t>
  </si>
  <si>
    <t>3000-000-1-01-014-001-007-S#3</t>
  </si>
  <si>
    <t xml:space="preserve">Purchase of Senior Citizens Booklets </t>
  </si>
  <si>
    <t>100% of Senior Citizens Booklets purchased</t>
  </si>
  <si>
    <t xml:space="preserve">1% SC/PWD </t>
  </si>
  <si>
    <t xml:space="preserve">Provision of hygiene kits to Persons Deprived Liberty </t>
  </si>
  <si>
    <t>Provision of onion and mungbean seeds</t>
  </si>
  <si>
    <t>OPA</t>
  </si>
  <si>
    <t>1000 cans of onion and 1500 kls of mungbean seeds</t>
  </si>
  <si>
    <t>8000-000-1-01-016-001-001-S#3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</si>
</sst>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1"/>
      <name val="Arial Narrow"/>
      <family val="2"/>
    </font>
    <font>
      <b/>
      <i/>
      <sz val="10"/>
      <name val="Arial Narrow"/>
      <family val="2"/>
    </font>
    <font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9"/>
      <name val="Arial Narrow"/>
      <family val="2"/>
    </font>
    <font>
      <sz val="10"/>
      <color theme="1"/>
      <name val="Arial"/>
      <family val="2"/>
    </font>
    <font>
      <sz val="10"/>
      <color rgb="FFFF000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0"/>
      <color rgb="FFFF0000"/>
      <name val="Arial Narrow"/>
      <family val="2"/>
    </font>
    <font>
      <b/>
      <sz val="9"/>
      <color indexed="81"/>
      <name val="Tahoma"/>
      <family val="2"/>
    </font>
    <font>
      <sz val="10"/>
      <name val="Calibri"/>
      <family val="2"/>
    </font>
    <font>
      <b/>
      <sz val="9"/>
      <name val="Arial Narrow"/>
      <family val="2"/>
    </font>
    <font>
      <sz val="10"/>
      <name val="Calibri"/>
      <family val="2"/>
      <scheme val="minor"/>
    </font>
    <font>
      <vertAlign val="superscript"/>
      <sz val="11"/>
      <name val="Arial Narrow"/>
      <family val="2"/>
    </font>
    <font>
      <sz val="10"/>
      <color rgb="FF000000"/>
      <name val="Arial"/>
      <family val="2"/>
    </font>
    <font>
      <sz val="12"/>
      <name val="Arial Narrow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134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4" fillId="0" borderId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11" applyNumberFormat="0" applyAlignment="0" applyProtection="0"/>
    <xf numFmtId="0" fontId="31" fillId="22" borderId="12" applyNumberFormat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3" fillId="0" borderId="0" applyFont="0" applyFill="0" applyBorder="0" applyAlignment="0" applyProtection="0">
      <alignment vertical="center"/>
    </xf>
    <xf numFmtId="16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3" fillId="0" borderId="0" applyFont="0" applyFill="0" applyBorder="0" applyAlignment="0" applyProtection="0">
      <alignment vertical="center"/>
    </xf>
    <xf numFmtId="164" fontId="33" fillId="0" borderId="0" applyFont="0" applyFill="0" applyBorder="0" applyAlignment="0" applyProtection="0">
      <alignment vertical="center"/>
    </xf>
    <xf numFmtId="16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>
      <alignment vertical="center"/>
    </xf>
    <xf numFmtId="164" fontId="33" fillId="0" borderId="0" applyFont="0" applyFill="0" applyBorder="0" applyAlignment="0" applyProtection="0">
      <alignment vertical="center"/>
    </xf>
    <xf numFmtId="164" fontId="33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3" fillId="0" borderId="0" applyFont="0" applyFill="0" applyBorder="0" applyAlignment="0" applyProtection="0">
      <alignment vertical="center"/>
    </xf>
    <xf numFmtId="164" fontId="33" fillId="0" borderId="0" applyFont="0" applyFill="0" applyBorder="0" applyAlignment="0" applyProtection="0">
      <alignment vertical="center"/>
    </xf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3" fillId="0" borderId="0" applyFont="0" applyFill="0" applyBorder="0" applyAlignment="0" applyProtection="0">
      <alignment vertical="center"/>
    </xf>
    <xf numFmtId="164" fontId="33" fillId="0" borderId="0" applyFont="0" applyFill="0" applyBorder="0" applyAlignment="0" applyProtection="0">
      <alignment vertical="center"/>
    </xf>
    <xf numFmtId="164" fontId="33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>
      <alignment vertical="center"/>
    </xf>
    <xf numFmtId="164" fontId="33" fillId="0" borderId="0" applyFont="0" applyFill="0" applyBorder="0" applyAlignment="0" applyProtection="0">
      <alignment vertical="center"/>
    </xf>
    <xf numFmtId="164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164" fontId="33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33" fillId="0" borderId="0" applyFont="0" applyFill="0" applyBorder="0" applyAlignment="0" applyProtection="0">
      <alignment vertical="center"/>
    </xf>
    <xf numFmtId="164" fontId="33" fillId="0" borderId="0" applyFont="0" applyFill="0" applyBorder="0" applyAlignment="0" applyProtection="0">
      <alignment vertical="center"/>
    </xf>
    <xf numFmtId="164" fontId="3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3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3" fillId="0" borderId="0" applyFont="0" applyFill="0" applyBorder="0" applyAlignment="0" applyProtection="0">
      <alignment vertical="center"/>
    </xf>
    <xf numFmtId="164" fontId="33" fillId="0" borderId="0" applyFont="0" applyFill="0" applyBorder="0" applyAlignment="0" applyProtection="0">
      <alignment vertical="center"/>
    </xf>
    <xf numFmtId="164" fontId="33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3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3" fillId="0" borderId="0" applyFont="0" applyFill="0" applyBorder="0" applyAlignment="0" applyProtection="0">
      <alignment vertical="center"/>
    </xf>
    <xf numFmtId="164" fontId="33" fillId="0" borderId="0" applyFont="0" applyFill="0" applyBorder="0" applyAlignment="0" applyProtection="0">
      <alignment vertical="center"/>
    </xf>
    <xf numFmtId="164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5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39" fillId="8" borderId="11" applyNumberFormat="0" applyAlignment="0" applyProtection="0"/>
    <xf numFmtId="0" fontId="40" fillId="0" borderId="16" applyNumberFormat="0" applyFill="0" applyAlignment="0" applyProtection="0"/>
    <xf numFmtId="0" fontId="41" fillId="23" borderId="0" applyNumberFormat="0" applyBorder="0" applyAlignment="0" applyProtection="0"/>
    <xf numFmtId="0" fontId="32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2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2" fillId="0" borderId="0">
      <alignment vertical="center"/>
    </xf>
    <xf numFmtId="0" fontId="42" fillId="0" borderId="0">
      <alignment vertical="center"/>
    </xf>
    <xf numFmtId="0" fontId="3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43" fillId="0" borderId="0">
      <alignment vertical="center"/>
    </xf>
    <xf numFmtId="0" fontId="44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42" fillId="0" borderId="0">
      <alignment vertical="center"/>
    </xf>
    <xf numFmtId="0" fontId="27" fillId="0" borderId="0"/>
    <xf numFmtId="0" fontId="45" fillId="0" borderId="0"/>
    <xf numFmtId="0" fontId="32" fillId="0" borderId="0"/>
    <xf numFmtId="0" fontId="32" fillId="0" borderId="0"/>
    <xf numFmtId="0" fontId="32" fillId="0" borderId="0"/>
    <xf numFmtId="0" fontId="45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6" fillId="0" borderId="0"/>
    <xf numFmtId="0" fontId="32" fillId="0" borderId="0"/>
    <xf numFmtId="0" fontId="32" fillId="0" borderId="0"/>
    <xf numFmtId="0" fontId="32" fillId="0" borderId="0"/>
    <xf numFmtId="0" fontId="46" fillId="0" borderId="0"/>
    <xf numFmtId="0" fontId="45" fillId="0" borderId="0"/>
    <xf numFmtId="0" fontId="32" fillId="0" borderId="0"/>
    <xf numFmtId="0" fontId="45" fillId="0" borderId="0"/>
    <xf numFmtId="0" fontId="32" fillId="0" borderId="0"/>
    <xf numFmtId="0" fontId="27" fillId="24" borderId="17" applyNumberFormat="0" applyFont="0" applyAlignment="0" applyProtection="0"/>
    <xf numFmtId="0" fontId="47" fillId="21" borderId="18" applyNumberFormat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5" fillId="0" borderId="0" applyFont="0" applyFill="0" applyAlignment="0">
      <alignment wrapText="1"/>
    </xf>
    <xf numFmtId="0" fontId="48" fillId="25" borderId="5" applyNumberFormat="0" applyFont="0" applyFill="0" applyAlignment="0">
      <alignment horizontal="left"/>
    </xf>
    <xf numFmtId="0" fontId="49" fillId="0" borderId="0" applyNumberFormat="0" applyFill="0" applyBorder="0" applyAlignment="0" applyProtection="0"/>
    <xf numFmtId="0" fontId="50" fillId="0" borderId="19" applyNumberFormat="0" applyFill="0" applyAlignment="0" applyProtection="0"/>
    <xf numFmtId="0" fontId="51" fillId="0" borderId="0" applyNumberFormat="0" applyFill="0" applyBorder="0" applyAlignment="0" applyProtection="0"/>
  </cellStyleXfs>
  <cellXfs count="40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3" fontId="2" fillId="0" borderId="0" xfId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43" fontId="5" fillId="2" borderId="2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top"/>
    </xf>
    <xf numFmtId="0" fontId="6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6" fillId="0" borderId="7" xfId="0" applyFont="1" applyFill="1" applyBorder="1" applyAlignment="1">
      <alignment vertical="top"/>
    </xf>
    <xf numFmtId="0" fontId="4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43" fontId="5" fillId="0" borderId="5" xfId="1" applyFont="1" applyBorder="1" applyAlignment="1">
      <alignment horizontal="center" vertical="top" wrapText="1"/>
    </xf>
    <xf numFmtId="0" fontId="6" fillId="0" borderId="6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6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/>
    </xf>
    <xf numFmtId="0" fontId="6" fillId="0" borderId="5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43" fontId="6" fillId="0" borderId="5" xfId="1" applyFont="1" applyBorder="1" applyAlignment="1">
      <alignment horizontal="center" vertical="top" wrapText="1"/>
    </xf>
    <xf numFmtId="43" fontId="6" fillId="0" borderId="5" xfId="0" applyNumberFormat="1" applyFont="1" applyBorder="1" applyAlignment="1">
      <alignment vertical="top"/>
    </xf>
    <xf numFmtId="0" fontId="11" fillId="0" borderId="5" xfId="0" applyFont="1" applyBorder="1" applyAlignment="1">
      <alignment horizontal="center" vertical="top" wrapText="1"/>
    </xf>
    <xf numFmtId="0" fontId="9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center" vertical="top"/>
    </xf>
    <xf numFmtId="0" fontId="9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top"/>
    </xf>
    <xf numFmtId="0" fontId="9" fillId="0" borderId="5" xfId="0" applyFont="1" applyBorder="1" applyAlignment="1">
      <alignment vertical="top"/>
    </xf>
    <xf numFmtId="43" fontId="9" fillId="0" borderId="5" xfId="1" applyFont="1" applyBorder="1" applyAlignment="1">
      <alignment vertical="top"/>
    </xf>
    <xf numFmtId="0" fontId="3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43" fontId="5" fillId="2" borderId="5" xfId="1" applyFont="1" applyFill="1" applyBorder="1" applyAlignment="1">
      <alignment horizontal="center" vertical="top" wrapText="1"/>
    </xf>
    <xf numFmtId="0" fontId="2" fillId="0" borderId="6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6" fillId="0" borderId="5" xfId="0" applyFont="1" applyFill="1" applyBorder="1" applyAlignment="1">
      <alignment horizontal="center" vertical="top"/>
    </xf>
    <xf numFmtId="0" fontId="11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6" fillId="0" borderId="4" xfId="0" applyFont="1" applyFill="1" applyBorder="1" applyAlignment="1">
      <alignment horizontal="center" vertical="top"/>
    </xf>
    <xf numFmtId="43" fontId="6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horizontal="center" vertical="top" wrapText="1"/>
    </xf>
    <xf numFmtId="43" fontId="6" fillId="0" borderId="5" xfId="1" applyFont="1" applyBorder="1" applyAlignment="1">
      <alignment horizontal="left" vertical="top" wrapText="1"/>
    </xf>
    <xf numFmtId="43" fontId="5" fillId="2" borderId="5" xfId="0" applyNumberFormat="1" applyFont="1" applyFill="1" applyBorder="1" applyAlignment="1">
      <alignment horizontal="center" vertical="top" wrapText="1"/>
    </xf>
    <xf numFmtId="0" fontId="7" fillId="0" borderId="0" xfId="2" applyFont="1" applyFill="1" applyBorder="1" applyAlignment="1">
      <alignment vertical="top"/>
    </xf>
    <xf numFmtId="0" fontId="6" fillId="0" borderId="0" xfId="2" applyFont="1" applyFill="1" applyBorder="1" applyAlignment="1">
      <alignment vertical="top"/>
    </xf>
    <xf numFmtId="0" fontId="6" fillId="0" borderId="7" xfId="2" applyFont="1" applyFill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3" fillId="2" borderId="5" xfId="0" applyFont="1" applyFill="1" applyBorder="1" applyAlignment="1">
      <alignment vertical="top"/>
    </xf>
    <xf numFmtId="0" fontId="2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vertical="top"/>
    </xf>
    <xf numFmtId="43" fontId="3" fillId="2" borderId="5" xfId="1" applyFont="1" applyFill="1" applyBorder="1" applyAlignment="1">
      <alignment vertical="top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/>
    </xf>
    <xf numFmtId="0" fontId="6" fillId="0" borderId="5" xfId="0" applyFont="1" applyBorder="1" applyAlignment="1">
      <alignment vertical="top"/>
    </xf>
    <xf numFmtId="43" fontId="6" fillId="0" borderId="5" xfId="1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6" fillId="0" borderId="5" xfId="0" applyFont="1" applyBorder="1" applyAlignment="1">
      <alignment horizontal="left" vertical="top" wrapText="1"/>
    </xf>
    <xf numFmtId="0" fontId="13" fillId="0" borderId="0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/>
    </xf>
    <xf numFmtId="43" fontId="6" fillId="0" borderId="4" xfId="1" applyFont="1" applyFill="1" applyBorder="1" applyAlignment="1">
      <alignment vertical="top"/>
    </xf>
    <xf numFmtId="0" fontId="6" fillId="0" borderId="6" xfId="0" applyFont="1" applyBorder="1" applyAlignment="1">
      <alignment horizontal="center" vertical="top"/>
    </xf>
    <xf numFmtId="0" fontId="6" fillId="0" borderId="4" xfId="0" applyFont="1" applyFill="1" applyBorder="1" applyAlignment="1">
      <alignment horizontal="left" vertical="top" wrapText="1"/>
    </xf>
    <xf numFmtId="43" fontId="6" fillId="0" borderId="4" xfId="1" applyFont="1" applyBorder="1" applyAlignment="1">
      <alignment vertical="top"/>
    </xf>
    <xf numFmtId="0" fontId="6" fillId="0" borderId="7" xfId="0" applyFont="1" applyFill="1" applyBorder="1" applyAlignment="1">
      <alignment horizontal="left" vertical="top" wrapText="1"/>
    </xf>
    <xf numFmtId="0" fontId="6" fillId="0" borderId="5" xfId="0" quotePrefix="1" applyFont="1" applyBorder="1" applyAlignment="1">
      <alignment horizontal="center" vertical="top"/>
    </xf>
    <xf numFmtId="43" fontId="6" fillId="0" borderId="0" xfId="1" applyFont="1" applyBorder="1" applyAlignment="1">
      <alignment vertical="top"/>
    </xf>
    <xf numFmtId="43" fontId="6" fillId="0" borderId="0" xfId="0" applyNumberFormat="1" applyFont="1" applyBorder="1" applyAlignment="1">
      <alignment vertical="top"/>
    </xf>
    <xf numFmtId="0" fontId="6" fillId="2" borderId="5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vertical="top"/>
    </xf>
    <xf numFmtId="0" fontId="6" fillId="0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49" fontId="3" fillId="2" borderId="6" xfId="0" applyNumberFormat="1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top" wrapText="1"/>
    </xf>
    <xf numFmtId="43" fontId="3" fillId="2" borderId="5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vertical="top"/>
    </xf>
    <xf numFmtId="0" fontId="4" fillId="0" borderId="7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43" fontId="5" fillId="0" borderId="5" xfId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/>
    </xf>
    <xf numFmtId="43" fontId="2" fillId="0" borderId="5" xfId="1" applyFont="1" applyBorder="1" applyAlignment="1">
      <alignment vertical="top"/>
    </xf>
    <xf numFmtId="43" fontId="2" fillId="0" borderId="5" xfId="0" applyNumberFormat="1" applyFont="1" applyBorder="1" applyAlignment="1">
      <alignment vertical="top" wrapText="1"/>
    </xf>
    <xf numFmtId="0" fontId="11" fillId="0" borderId="7" xfId="0" applyFont="1" applyBorder="1" applyAlignment="1">
      <alignment horizontal="center" vertical="top" wrapText="1"/>
    </xf>
    <xf numFmtId="43" fontId="6" fillId="0" borderId="5" xfId="1" applyFont="1" applyFill="1" applyBorder="1" applyAlignment="1">
      <alignment vertical="top"/>
    </xf>
    <xf numFmtId="0" fontId="6" fillId="0" borderId="4" xfId="0" quotePrefix="1" applyFont="1" applyBorder="1" applyAlignment="1">
      <alignment horizontal="center" vertical="top"/>
    </xf>
    <xf numFmtId="43" fontId="5" fillId="0" borderId="5" xfId="0" applyNumberFormat="1" applyFont="1" applyBorder="1" applyAlignment="1">
      <alignment horizontal="center" vertical="top" wrapText="1"/>
    </xf>
    <xf numFmtId="43" fontId="13" fillId="0" borderId="0" xfId="0" applyNumberFormat="1" applyFont="1" applyBorder="1" applyAlignment="1">
      <alignment vertical="top"/>
    </xf>
    <xf numFmtId="0" fontId="6" fillId="0" borderId="7" xfId="0" applyFont="1" applyFill="1" applyBorder="1" applyAlignment="1">
      <alignment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5" xfId="0" quotePrefix="1" applyFont="1" applyFill="1" applyBorder="1" applyAlignment="1">
      <alignment horizontal="center" vertical="top"/>
    </xf>
    <xf numFmtId="0" fontId="2" fillId="0" borderId="7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7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3" fontId="2" fillId="0" borderId="0" xfId="0" applyNumberFormat="1" applyFont="1" applyBorder="1" applyAlignment="1">
      <alignment vertical="center"/>
    </xf>
    <xf numFmtId="0" fontId="15" fillId="0" borderId="0" xfId="0" applyFont="1"/>
    <xf numFmtId="0" fontId="9" fillId="0" borderId="0" xfId="0" applyFont="1"/>
    <xf numFmtId="0" fontId="16" fillId="0" borderId="0" xfId="0" applyFont="1"/>
    <xf numFmtId="0" fontId="9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43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vertical="top"/>
    </xf>
    <xf numFmtId="0" fontId="6" fillId="0" borderId="7" xfId="0" applyFont="1" applyFill="1" applyBorder="1" applyAlignment="1">
      <alignment horizontal="center" vertical="top" wrapText="1"/>
    </xf>
    <xf numFmtId="43" fontId="6" fillId="0" borderId="7" xfId="1" applyFont="1" applyFill="1" applyBorder="1" applyAlignment="1">
      <alignment vertical="top"/>
    </xf>
    <xf numFmtId="0" fontId="18" fillId="0" borderId="7" xfId="0" applyFont="1" applyFill="1" applyBorder="1" applyAlignment="1">
      <alignment horizontal="left" vertical="top"/>
    </xf>
    <xf numFmtId="0" fontId="6" fillId="0" borderId="4" xfId="0" applyFont="1" applyBorder="1" applyAlignment="1">
      <alignment horizontal="left" vertical="top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6" fillId="0" borderId="9" xfId="0" applyFont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9" fillId="0" borderId="5" xfId="0" applyFont="1" applyBorder="1" applyAlignment="1">
      <alignment vertical="top" wrapText="1"/>
    </xf>
    <xf numFmtId="43" fontId="9" fillId="0" borderId="5" xfId="0" applyNumberFormat="1" applyFont="1" applyBorder="1" applyAlignment="1">
      <alignment vertical="top"/>
    </xf>
    <xf numFmtId="0" fontId="12" fillId="0" borderId="5" xfId="0" applyFont="1" applyBorder="1" applyAlignment="1">
      <alignment vertical="top"/>
    </xf>
    <xf numFmtId="43" fontId="9" fillId="0" borderId="5" xfId="0" applyNumberFormat="1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 wrapText="1"/>
    </xf>
    <xf numFmtId="43" fontId="6" fillId="0" borderId="4" xfId="1" applyFont="1" applyFill="1" applyBorder="1" applyAlignment="1">
      <alignment horizontal="center" vertical="top"/>
    </xf>
    <xf numFmtId="43" fontId="6" fillId="0" borderId="5" xfId="1" applyFont="1" applyBorder="1" applyAlignment="1">
      <alignment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6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0" fillId="0" borderId="0" xfId="1" applyFont="1"/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43" fontId="0" fillId="0" borderId="0" xfId="0" applyNumberFormat="1"/>
    <xf numFmtId="0" fontId="3" fillId="2" borderId="0" xfId="0" applyFont="1" applyFill="1" applyBorder="1" applyAlignment="1">
      <alignment vertical="top"/>
    </xf>
    <xf numFmtId="0" fontId="3" fillId="2" borderId="5" xfId="2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vertical="top"/>
    </xf>
    <xf numFmtId="0" fontId="6" fillId="0" borderId="5" xfId="0" applyFont="1" applyBorder="1" applyAlignment="1">
      <alignment vertical="top" wrapText="1"/>
    </xf>
    <xf numFmtId="49" fontId="3" fillId="2" borderId="5" xfId="0" applyNumberFormat="1" applyFont="1" applyFill="1" applyBorder="1" applyAlignment="1">
      <alignment horizontal="center" vertical="top" wrapText="1"/>
    </xf>
    <xf numFmtId="164" fontId="6" fillId="0" borderId="5" xfId="0" applyNumberFormat="1" applyFont="1" applyFill="1" applyBorder="1" applyAlignment="1">
      <alignment vertical="top"/>
    </xf>
    <xf numFmtId="0" fontId="4" fillId="2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vertical="top"/>
    </xf>
    <xf numFmtId="0" fontId="5" fillId="0" borderId="9" xfId="0" applyFont="1" applyBorder="1" applyAlignment="1">
      <alignment vertical="top"/>
    </xf>
    <xf numFmtId="0" fontId="21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43" fontId="3" fillId="2" borderId="5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0" borderId="5" xfId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43" fontId="6" fillId="0" borderId="5" xfId="1" applyFont="1" applyBorder="1" applyAlignment="1">
      <alignment horizontal="center" vertical="center" wrapText="1"/>
    </xf>
    <xf numFmtId="43" fontId="6" fillId="0" borderId="5" xfId="0" applyNumberFormat="1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vertical="center"/>
    </xf>
    <xf numFmtId="43" fontId="2" fillId="2" borderId="5" xfId="1" applyFont="1" applyFill="1" applyBorder="1" applyAlignment="1">
      <alignment vertical="center"/>
    </xf>
    <xf numFmtId="43" fontId="3" fillId="2" borderId="5" xfId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43" fontId="6" fillId="0" borderId="5" xfId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3" fontId="6" fillId="0" borderId="0" xfId="1" applyFont="1" applyBorder="1" applyAlignment="1">
      <alignment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0" borderId="5" xfId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 wrapText="1"/>
    </xf>
    <xf numFmtId="0" fontId="22" fillId="0" borderId="6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3" fontId="2" fillId="0" borderId="4" xfId="1" applyFont="1" applyBorder="1" applyAlignment="1">
      <alignment vertical="center"/>
    </xf>
    <xf numFmtId="43" fontId="2" fillId="0" borderId="4" xfId="0" applyNumberFormat="1" applyFont="1" applyBorder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3" fontId="2" fillId="0" borderId="5" xfId="1" applyFont="1" applyBorder="1" applyAlignment="1">
      <alignment vertical="center" wrapText="1"/>
    </xf>
    <xf numFmtId="43" fontId="2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6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 wrapText="1"/>
    </xf>
    <xf numFmtId="43" fontId="3" fillId="2" borderId="5" xfId="1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43" fontId="2" fillId="0" borderId="5" xfId="1" applyFont="1" applyBorder="1" applyAlignment="1">
      <alignment vertical="center"/>
    </xf>
    <xf numFmtId="43" fontId="2" fillId="0" borderId="5" xfId="0" applyNumberFormat="1" applyFont="1" applyBorder="1" applyAlignment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43" fontId="2" fillId="0" borderId="4" xfId="0" applyNumberFormat="1" applyFont="1" applyBorder="1" applyAlignment="1">
      <alignment vertical="center" wrapText="1"/>
    </xf>
    <xf numFmtId="0" fontId="6" fillId="0" borderId="6" xfId="0" applyFont="1" applyFill="1" applyBorder="1"/>
    <xf numFmtId="0" fontId="3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/>
    </xf>
    <xf numFmtId="43" fontId="2" fillId="0" borderId="4" xfId="1" applyFont="1" applyFill="1" applyBorder="1" applyAlignment="1">
      <alignment vertical="center"/>
    </xf>
    <xf numFmtId="43" fontId="2" fillId="0" borderId="4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3" fontId="2" fillId="2" borderId="5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25" fillId="0" borderId="0" xfId="3" applyFont="1" applyBorder="1" applyAlignment="1">
      <alignment horizontal="left" vertical="center" wrapText="1"/>
    </xf>
    <xf numFmtId="0" fontId="2" fillId="0" borderId="0" xfId="3" applyFont="1" applyBorder="1" applyAlignment="1">
      <alignment horizontal="left" vertical="center" wrapText="1"/>
    </xf>
    <xf numFmtId="0" fontId="2" fillId="0" borderId="7" xfId="3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3" applyFont="1" applyBorder="1" applyAlignment="1">
      <alignment horizontal="left" vertical="center" wrapText="1"/>
    </xf>
    <xf numFmtId="0" fontId="2" fillId="0" borderId="9" xfId="0" applyFont="1" applyFill="1" applyBorder="1" applyAlignment="1">
      <alignment vertical="center" wrapText="1"/>
    </xf>
    <xf numFmtId="43" fontId="15" fillId="0" borderId="5" xfId="1" applyFont="1" applyBorder="1" applyAlignment="1">
      <alignment horizontal="center" vertical="center" wrapText="1"/>
    </xf>
    <xf numFmtId="43" fontId="15" fillId="0" borderId="4" xfId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top" wrapText="1"/>
    </xf>
    <xf numFmtId="43" fontId="6" fillId="0" borderId="4" xfId="1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43" fontId="52" fillId="0" borderId="0" xfId="0" applyNumberFormat="1" applyFont="1"/>
    <xf numFmtId="0" fontId="9" fillId="0" borderId="7" xfId="0" applyFont="1" applyFill="1" applyBorder="1" applyAlignment="1">
      <alignment horizontal="center" vertical="top"/>
    </xf>
    <xf numFmtId="0" fontId="15" fillId="0" borderId="5" xfId="0" applyFont="1" applyBorder="1" applyAlignment="1">
      <alignment vertical="top"/>
    </xf>
    <xf numFmtId="0" fontId="22" fillId="0" borderId="6" xfId="0" applyFont="1" applyBorder="1" applyAlignment="1">
      <alignment vertical="top"/>
    </xf>
    <xf numFmtId="0" fontId="6" fillId="2" borderId="7" xfId="0" applyFont="1" applyFill="1" applyBorder="1" applyAlignment="1">
      <alignment horizontal="center" vertical="top"/>
    </xf>
    <xf numFmtId="43" fontId="6" fillId="2" borderId="5" xfId="1" applyFont="1" applyFill="1" applyBorder="1" applyAlignment="1">
      <alignment vertical="top"/>
    </xf>
    <xf numFmtId="43" fontId="5" fillId="2" borderId="5" xfId="1" applyFont="1" applyFill="1" applyBorder="1" applyAlignment="1">
      <alignment vertical="top"/>
    </xf>
    <xf numFmtId="43" fontId="6" fillId="0" borderId="0" xfId="0" applyNumberFormat="1" applyFont="1" applyFill="1" applyBorder="1" applyAlignment="1">
      <alignment vertical="top"/>
    </xf>
    <xf numFmtId="43" fontId="53" fillId="0" borderId="0" xfId="0" applyNumberFormat="1" applyFont="1" applyFill="1"/>
    <xf numFmtId="43" fontId="0" fillId="0" borderId="0" xfId="0" applyNumberFormat="1" applyFill="1"/>
    <xf numFmtId="0" fontId="1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3" fillId="2" borderId="5" xfId="2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3" fillId="2" borderId="5" xfId="0" applyNumberFormat="1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center" wrapText="1"/>
    </xf>
  </cellXfs>
  <cellStyles count="288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" xfId="1" builtinId="3"/>
    <cellStyle name="Comma 10" xfId="31"/>
    <cellStyle name="Comma 10 2" xfId="32"/>
    <cellStyle name="Comma 10 2 2" xfId="33"/>
    <cellStyle name="Comma 10 3" xfId="34"/>
    <cellStyle name="Comma 10 3 2" xfId="35"/>
    <cellStyle name="Comma 10 4" xfId="36"/>
    <cellStyle name="Comma 10 4 2" xfId="37"/>
    <cellStyle name="Comma 10 5" xfId="38"/>
    <cellStyle name="Comma 10 6" xfId="39"/>
    <cellStyle name="Comma 10 7" xfId="40"/>
    <cellStyle name="Comma 11" xfId="41"/>
    <cellStyle name="Comma 19" xfId="42"/>
    <cellStyle name="Comma 19 2" xfId="43"/>
    <cellStyle name="Comma 2" xfId="44"/>
    <cellStyle name="Comma 2 10" xfId="45"/>
    <cellStyle name="Comma 2 10 2" xfId="46"/>
    <cellStyle name="Comma 2 11" xfId="47"/>
    <cellStyle name="Comma 2 11 2" xfId="48"/>
    <cellStyle name="Comma 2 12" xfId="49"/>
    <cellStyle name="Comma 2 12 2" xfId="50"/>
    <cellStyle name="Comma 2 13" xfId="51"/>
    <cellStyle name="Comma 2 13 2" xfId="52"/>
    <cellStyle name="Comma 2 14" xfId="53"/>
    <cellStyle name="Comma 2 14 2" xfId="54"/>
    <cellStyle name="Comma 2 15" xfId="55"/>
    <cellStyle name="Comma 2 2" xfId="56"/>
    <cellStyle name="Comma 2 2 10" xfId="57"/>
    <cellStyle name="Comma 2 2 10 2" xfId="58"/>
    <cellStyle name="Comma 2 2 10 2 2" xfId="59"/>
    <cellStyle name="Comma 2 2 10 3" xfId="60"/>
    <cellStyle name="Comma 2 2 11" xfId="61"/>
    <cellStyle name="Comma 2 2 11 2" xfId="62"/>
    <cellStyle name="Comma 2 2 12" xfId="63"/>
    <cellStyle name="Comma 2 2 12 2" xfId="64"/>
    <cellStyle name="Comma 2 2 13" xfId="65"/>
    <cellStyle name="Comma 2 2 2" xfId="66"/>
    <cellStyle name="Comma 2 2 2 2" xfId="67"/>
    <cellStyle name="Comma 2 2 2 2 2" xfId="68"/>
    <cellStyle name="Comma 2 2 2 3" xfId="69"/>
    <cellStyle name="Comma 2 2 2 3 2" xfId="70"/>
    <cellStyle name="Comma 2 2 2 4" xfId="71"/>
    <cellStyle name="Comma 2 2 3" xfId="72"/>
    <cellStyle name="Comma 2 2 3 2" xfId="73"/>
    <cellStyle name="Comma 2 2 4" xfId="74"/>
    <cellStyle name="Comma 2 2 4 2" xfId="75"/>
    <cellStyle name="Comma 2 2 5" xfId="76"/>
    <cellStyle name="Comma 2 2 5 2" xfId="77"/>
    <cellStyle name="Comma 2 2 6" xfId="78"/>
    <cellStyle name="Comma 2 2 6 2" xfId="79"/>
    <cellStyle name="Comma 2 2 7" xfId="80"/>
    <cellStyle name="Comma 2 2 7 2" xfId="81"/>
    <cellStyle name="Comma 2 2 8" xfId="82"/>
    <cellStyle name="Comma 2 2 8 2" xfId="83"/>
    <cellStyle name="Comma 2 2 9" xfId="84"/>
    <cellStyle name="Comma 2 2 9 2" xfId="85"/>
    <cellStyle name="Comma 2 3" xfId="86"/>
    <cellStyle name="Comma 2 3 2" xfId="87"/>
    <cellStyle name="Comma 2 3 2 2" xfId="88"/>
    <cellStyle name="Comma 2 3 3" xfId="89"/>
    <cellStyle name="Comma 2 3 4" xfId="90"/>
    <cellStyle name="Comma 2 4" xfId="91"/>
    <cellStyle name="Comma 2 4 2" xfId="92"/>
    <cellStyle name="Comma 2 4 2 2" xfId="93"/>
    <cellStyle name="Comma 2 4 3" xfId="94"/>
    <cellStyle name="Comma 2 4 3 2" xfId="95"/>
    <cellStyle name="Comma 2 4 4" xfId="96"/>
    <cellStyle name="Comma 2 5" xfId="97"/>
    <cellStyle name="Comma 2 5 2" xfId="98"/>
    <cellStyle name="Comma 2 6" xfId="99"/>
    <cellStyle name="Comma 2 6 2" xfId="100"/>
    <cellStyle name="Comma 2 7" xfId="101"/>
    <cellStyle name="Comma 2 7 2" xfId="102"/>
    <cellStyle name="Comma 2 8" xfId="103"/>
    <cellStyle name="Comma 2 8 2" xfId="104"/>
    <cellStyle name="Comma 2 9" xfId="105"/>
    <cellStyle name="Comma 2 9 2" xfId="106"/>
    <cellStyle name="Comma 3" xfId="107"/>
    <cellStyle name="Comma 3 2" xfId="108"/>
    <cellStyle name="Comma 3 2 2" xfId="109"/>
    <cellStyle name="Comma 3 2 2 2" xfId="110"/>
    <cellStyle name="Comma 3 2 2 2 2" xfId="111"/>
    <cellStyle name="Comma 3 2 2 3" xfId="112"/>
    <cellStyle name="Comma 3 2 2 3 2" xfId="113"/>
    <cellStyle name="Comma 3 2 2 4" xfId="114"/>
    <cellStyle name="Comma 3 2 3" xfId="115"/>
    <cellStyle name="Comma 3 2 3 2" xfId="116"/>
    <cellStyle name="Comma 3 2 4" xfId="117"/>
    <cellStyle name="Comma 3 2 4 2" xfId="118"/>
    <cellStyle name="Comma 3 2 5" xfId="119"/>
    <cellStyle name="Comma 3 3" xfId="120"/>
    <cellStyle name="Comma 3 3 2" xfId="121"/>
    <cellStyle name="Comma 3 3 2 2" xfId="122"/>
    <cellStyle name="Comma 3 4" xfId="123"/>
    <cellStyle name="Comma 3 4 2" xfId="124"/>
    <cellStyle name="Comma 3 5" xfId="125"/>
    <cellStyle name="Comma 3 6" xfId="126"/>
    <cellStyle name="Comma 4" xfId="127"/>
    <cellStyle name="Comma 4 10" xfId="128"/>
    <cellStyle name="Comma 4 10 2" xfId="129"/>
    <cellStyle name="Comma 4 11" xfId="130"/>
    <cellStyle name="Comma 4 11 2" xfId="131"/>
    <cellStyle name="Comma 4 12" xfId="132"/>
    <cellStyle name="Comma 4 12 2" xfId="133"/>
    <cellStyle name="Comma 4 13" xfId="134"/>
    <cellStyle name="Comma 4 13 2" xfId="135"/>
    <cellStyle name="Comma 4 2" xfId="136"/>
    <cellStyle name="Comma 4 2 2" xfId="137"/>
    <cellStyle name="Comma 4 2 2 2" xfId="138"/>
    <cellStyle name="Comma 4 2 3" xfId="139"/>
    <cellStyle name="Comma 4 2 3 2" xfId="140"/>
    <cellStyle name="Comma 4 2 4" xfId="141"/>
    <cellStyle name="Comma 4 2 4 2" xfId="142"/>
    <cellStyle name="Comma 4 3" xfId="143"/>
    <cellStyle name="Comma 4 3 2" xfId="144"/>
    <cellStyle name="Comma 4 3 2 2" xfId="145"/>
    <cellStyle name="Comma 4 3 3" xfId="146"/>
    <cellStyle name="Comma 4 3 3 2" xfId="147"/>
    <cellStyle name="Comma 4 3 4" xfId="148"/>
    <cellStyle name="Comma 4 4" xfId="149"/>
    <cellStyle name="Comma 4 4 2" xfId="150"/>
    <cellStyle name="Comma 4 5" xfId="151"/>
    <cellStyle name="Comma 4 5 2" xfId="152"/>
    <cellStyle name="Comma 4 6" xfId="153"/>
    <cellStyle name="Comma 4 6 2" xfId="154"/>
    <cellStyle name="Comma 4 7" xfId="155"/>
    <cellStyle name="Comma 4 7 2" xfId="156"/>
    <cellStyle name="Comma 4 8" xfId="157"/>
    <cellStyle name="Comma 4 8 2" xfId="158"/>
    <cellStyle name="Comma 4 9" xfId="159"/>
    <cellStyle name="Comma 4 9 2" xfId="160"/>
    <cellStyle name="Comma 5" xfId="161"/>
    <cellStyle name="Comma 5 2" xfId="162"/>
    <cellStyle name="Comma 5 2 2" xfId="163"/>
    <cellStyle name="Comma 5 2 2 2" xfId="164"/>
    <cellStyle name="Comma 5 2 3" xfId="165"/>
    <cellStyle name="Comma 5 2 3 2" xfId="166"/>
    <cellStyle name="Comma 5 2 4" xfId="167"/>
    <cellStyle name="Comma 5 3" xfId="168"/>
    <cellStyle name="Comma 5 4" xfId="169"/>
    <cellStyle name="Comma 5 4 2" xfId="170"/>
    <cellStyle name="Comma 5 5" xfId="171"/>
    <cellStyle name="Comma 5 6" xfId="172"/>
    <cellStyle name="Comma 6" xfId="173"/>
    <cellStyle name="Comma 6 2" xfId="174"/>
    <cellStyle name="Comma 6 2 2" xfId="175"/>
    <cellStyle name="Comma 6 2 2 2" xfId="176"/>
    <cellStyle name="Comma 6 2 3" xfId="177"/>
    <cellStyle name="Comma 6 2 3 2" xfId="178"/>
    <cellStyle name="Comma 6 2 4" xfId="179"/>
    <cellStyle name="Comma 6 3" xfId="180"/>
    <cellStyle name="Comma 6 3 2" xfId="181"/>
    <cellStyle name="Comma 6 4" xfId="182"/>
    <cellStyle name="Comma 6 5" xfId="183"/>
    <cellStyle name="Comma 7" xfId="184"/>
    <cellStyle name="Comma 7 2" xfId="185"/>
    <cellStyle name="Comma 7 2 2" xfId="186"/>
    <cellStyle name="Comma 7 3" xfId="187"/>
    <cellStyle name="Comma 8" xfId="188"/>
    <cellStyle name="Comma 8 2" xfId="189"/>
    <cellStyle name="Comma 8 2 2" xfId="190"/>
    <cellStyle name="Comma 9" xfId="191"/>
    <cellStyle name="Comma 9 2" xfId="192"/>
    <cellStyle name="Comma 9 2 2" xfId="193"/>
    <cellStyle name="Currency 2" xfId="194"/>
    <cellStyle name="Explanatory Text 2" xfId="195"/>
    <cellStyle name="Good 2" xfId="196"/>
    <cellStyle name="Heading 1 2" xfId="197"/>
    <cellStyle name="Heading 2 2" xfId="198"/>
    <cellStyle name="Heading 3 2" xfId="199"/>
    <cellStyle name="Heading 4 2" xfId="200"/>
    <cellStyle name="Input 2" xfId="201"/>
    <cellStyle name="Linked Cell 2" xfId="202"/>
    <cellStyle name="Neutral 2" xfId="203"/>
    <cellStyle name="Normal" xfId="0" builtinId="0"/>
    <cellStyle name="Normal 10" xfId="3"/>
    <cellStyle name="Normal 2" xfId="204"/>
    <cellStyle name="Normal 2 10" xfId="205"/>
    <cellStyle name="Normal 2 11" xfId="206"/>
    <cellStyle name="Normal 2 12" xfId="207"/>
    <cellStyle name="Normal 2 13" xfId="2"/>
    <cellStyle name="Normal 2 14" xfId="208"/>
    <cellStyle name="Normal 2 2" xfId="209"/>
    <cellStyle name="Normal 2 2 10" xfId="210"/>
    <cellStyle name="Normal 2 2 11" xfId="211"/>
    <cellStyle name="Normal 2 2 12" xfId="212"/>
    <cellStyle name="Normal 2 2 2" xfId="213"/>
    <cellStyle name="Normal 2 2 3" xfId="214"/>
    <cellStyle name="Normal 2 2 4" xfId="215"/>
    <cellStyle name="Normal 2 2 5" xfId="216"/>
    <cellStyle name="Normal 2 2 6" xfId="217"/>
    <cellStyle name="Normal 2 2 7" xfId="218"/>
    <cellStyle name="Normal 2 2 8" xfId="219"/>
    <cellStyle name="Normal 2 2 9" xfId="220"/>
    <cellStyle name="Normal 2 3" xfId="221"/>
    <cellStyle name="Normal 2 3 2" xfId="222"/>
    <cellStyle name="Normal 2 3 3" xfId="223"/>
    <cellStyle name="Normal 2 4" xfId="224"/>
    <cellStyle name="Normal 2 5" xfId="225"/>
    <cellStyle name="Normal 2 6" xfId="226"/>
    <cellStyle name="Normal 2 7" xfId="227"/>
    <cellStyle name="Normal 2 8" xfId="228"/>
    <cellStyle name="Normal 2 9" xfId="229"/>
    <cellStyle name="Normal 2_gpss mfm aug 24 - yung dating file" xfId="230"/>
    <cellStyle name="Normal 3" xfId="231"/>
    <cellStyle name="Normal 3 2" xfId="232"/>
    <cellStyle name="Normal 3 3" xfId="233"/>
    <cellStyle name="Normal 3 4" xfId="234"/>
    <cellStyle name="Normal 3 5" xfId="235"/>
    <cellStyle name="Normal 3 6" xfId="236"/>
    <cellStyle name="Normal 3 7" xfId="237"/>
    <cellStyle name="Normal 4" xfId="238"/>
    <cellStyle name="Normal 4 2" xfId="239"/>
    <cellStyle name="Normal 4 2 2" xfId="240"/>
    <cellStyle name="Normal 4 2 3" xfId="241"/>
    <cellStyle name="Normal 4 3" xfId="242"/>
    <cellStyle name="Normal 4 4" xfId="243"/>
    <cellStyle name="Normal 4 5" xfId="244"/>
    <cellStyle name="Normal 4 6" xfId="245"/>
    <cellStyle name="Normal 5" xfId="246"/>
    <cellStyle name="Normal 5 2" xfId="247"/>
    <cellStyle name="Normal 5 3" xfId="248"/>
    <cellStyle name="Normal 5 4" xfId="249"/>
    <cellStyle name="Normal 5 5" xfId="250"/>
    <cellStyle name="Normal 5 6" xfId="251"/>
    <cellStyle name="Normal 6" xfId="252"/>
    <cellStyle name="Normal 6 2" xfId="253"/>
    <cellStyle name="Normal 6 3" xfId="254"/>
    <cellStyle name="Normal 6 4" xfId="255"/>
    <cellStyle name="Normal 7" xfId="256"/>
    <cellStyle name="Normal 7 2" xfId="257"/>
    <cellStyle name="Normal 7 3" xfId="258"/>
    <cellStyle name="Normal 7 4" xfId="259"/>
    <cellStyle name="Normal 7 5" xfId="260"/>
    <cellStyle name="Normal 8" xfId="261"/>
    <cellStyle name="Normal 8 2" xfId="262"/>
    <cellStyle name="Normal 8 3" xfId="263"/>
    <cellStyle name="Normal 9" xfId="264"/>
    <cellStyle name="Note 2" xfId="265"/>
    <cellStyle name="Output 2" xfId="266"/>
    <cellStyle name="Percent 2" xfId="267"/>
    <cellStyle name="Percent 2 10" xfId="268"/>
    <cellStyle name="Percent 2 11" xfId="269"/>
    <cellStyle name="Percent 2 12" xfId="270"/>
    <cellStyle name="Percent 2 13" xfId="271"/>
    <cellStyle name="Percent 2 2" xfId="272"/>
    <cellStyle name="Percent 2 2 2" xfId="273"/>
    <cellStyle name="Percent 2 2 3" xfId="274"/>
    <cellStyle name="Percent 2 3" xfId="275"/>
    <cellStyle name="Percent 2 4" xfId="276"/>
    <cellStyle name="Percent 2 5" xfId="277"/>
    <cellStyle name="Percent 2 6" xfId="278"/>
    <cellStyle name="Percent 2 7" xfId="279"/>
    <cellStyle name="Percent 2 8" xfId="280"/>
    <cellStyle name="Percent 2 9" xfId="281"/>
    <cellStyle name="Percent 3" xfId="282"/>
    <cellStyle name="Style 1" xfId="283"/>
    <cellStyle name="Style 2" xfId="284"/>
    <cellStyle name="Title 2" xfId="285"/>
    <cellStyle name="Total 2" xfId="286"/>
    <cellStyle name="Warning Text 2" xfId="2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CI66"/>
  <sheetViews>
    <sheetView tabSelected="1" view="pageBreakPreview" topLeftCell="A20" zoomScaleNormal="100" zoomScaleSheetLayoutView="100" workbookViewId="0">
      <selection activeCell="W28" sqref="W28"/>
    </sheetView>
  </sheetViews>
  <sheetFormatPr defaultRowHeight="16.5"/>
  <cols>
    <col min="1" max="1" width="11.28515625" style="1" customWidth="1"/>
    <col min="2" max="2" width="1.5703125" style="3" customWidth="1"/>
    <col min="3" max="3" width="2.5703125" style="2" customWidth="1"/>
    <col min="4" max="4" width="4.28515625" style="2" customWidth="1"/>
    <col min="5" max="5" width="35.7109375" style="2" customWidth="1"/>
    <col min="6" max="6" width="11" style="2" customWidth="1"/>
    <col min="7" max="7" width="8.140625" style="2" customWidth="1"/>
    <col min="8" max="8" width="9.42578125" style="2" customWidth="1"/>
    <col min="9" max="9" width="13.7109375" style="2" customWidth="1"/>
    <col min="10" max="10" width="7.85546875" style="2" customWidth="1"/>
    <col min="11" max="11" width="7.7109375" style="1" customWidth="1"/>
    <col min="12" max="12" width="10.85546875" style="1" customWidth="1"/>
    <col min="13" max="13" width="11.140625" style="8" customWidth="1"/>
    <col min="14" max="14" width="11.140625" style="1" customWidth="1"/>
    <col min="15" max="15" width="8" style="1" customWidth="1"/>
    <col min="16" max="16" width="8.7109375" style="1" customWidth="1"/>
    <col min="17" max="17" width="7" style="1" customWidth="1"/>
    <col min="18" max="18" width="13.28515625" style="1" customWidth="1"/>
    <col min="19" max="19" width="13.7109375" style="1" customWidth="1"/>
    <col min="20" max="21" width="12.42578125" style="1" bestFit="1" customWidth="1"/>
    <col min="22" max="16384" width="9.140625" style="1"/>
  </cols>
  <sheetData>
    <row r="1" spans="1:87" ht="14.25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87">
      <c r="A2" s="344" t="s">
        <v>1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</row>
    <row r="3" spans="1:87">
      <c r="A3" s="344" t="s">
        <v>2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</row>
    <row r="4" spans="1:87" hidden="1">
      <c r="A4" s="344" t="s">
        <v>3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</row>
    <row r="5" spans="1:87" ht="6" customHeight="1">
      <c r="A5" s="2"/>
      <c r="K5" s="2"/>
      <c r="L5" s="2"/>
      <c r="M5" s="4"/>
      <c r="N5" s="2"/>
      <c r="O5" s="2"/>
      <c r="P5" s="2"/>
      <c r="Q5" s="2"/>
    </row>
    <row r="6" spans="1:87">
      <c r="A6" s="5" t="s">
        <v>4</v>
      </c>
      <c r="B6" s="6"/>
      <c r="C6" s="7"/>
      <c r="D6" s="7"/>
      <c r="E6" s="7"/>
      <c r="F6" s="7"/>
    </row>
    <row r="7" spans="1:87" ht="6" customHeight="1">
      <c r="A7" s="5" t="s">
        <v>5</v>
      </c>
      <c r="B7" s="6"/>
      <c r="C7" s="7"/>
      <c r="D7" s="7"/>
      <c r="E7" s="7"/>
      <c r="F7" s="7"/>
    </row>
    <row r="8" spans="1:87" s="10" customFormat="1" ht="39.75" customHeight="1">
      <c r="A8" s="345" t="s">
        <v>6</v>
      </c>
      <c r="B8" s="346" t="s">
        <v>7</v>
      </c>
      <c r="C8" s="346"/>
      <c r="D8" s="346"/>
      <c r="E8" s="346"/>
      <c r="F8" s="347" t="s">
        <v>8</v>
      </c>
      <c r="G8" s="346" t="s">
        <v>9</v>
      </c>
      <c r="H8" s="346"/>
      <c r="I8" s="348" t="s">
        <v>10</v>
      </c>
      <c r="J8" s="350" t="s">
        <v>11</v>
      </c>
      <c r="K8" s="346" t="s">
        <v>12</v>
      </c>
      <c r="L8" s="346"/>
      <c r="M8" s="346"/>
      <c r="N8" s="346"/>
      <c r="O8" s="354" t="s">
        <v>13</v>
      </c>
      <c r="P8" s="354"/>
      <c r="Q8" s="35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</row>
    <row r="9" spans="1:87" s="9" customFormat="1" ht="76.5">
      <c r="A9" s="345"/>
      <c r="B9" s="346"/>
      <c r="C9" s="346"/>
      <c r="D9" s="346"/>
      <c r="E9" s="346"/>
      <c r="F9" s="347"/>
      <c r="G9" s="187" t="s">
        <v>14</v>
      </c>
      <c r="H9" s="188" t="s">
        <v>15</v>
      </c>
      <c r="I9" s="349"/>
      <c r="J9" s="351"/>
      <c r="K9" s="188" t="s">
        <v>16</v>
      </c>
      <c r="L9" s="188" t="s">
        <v>17</v>
      </c>
      <c r="M9" s="13" t="s">
        <v>18</v>
      </c>
      <c r="N9" s="187" t="s">
        <v>19</v>
      </c>
      <c r="O9" s="206" t="s">
        <v>20</v>
      </c>
      <c r="P9" s="206" t="s">
        <v>21</v>
      </c>
      <c r="Q9" s="206" t="s">
        <v>22</v>
      </c>
    </row>
    <row r="10" spans="1:87" s="18" customFormat="1" ht="33" customHeight="1">
      <c r="A10" s="197" t="s">
        <v>23</v>
      </c>
      <c r="B10" s="355" t="s">
        <v>24</v>
      </c>
      <c r="C10" s="355"/>
      <c r="D10" s="355"/>
      <c r="E10" s="355"/>
      <c r="F10" s="45"/>
      <c r="G10" s="46"/>
      <c r="H10" s="46"/>
      <c r="I10" s="46"/>
      <c r="J10" s="46"/>
      <c r="K10" s="46"/>
      <c r="L10" s="60">
        <f>SUM(L12:L12)</f>
        <v>0</v>
      </c>
      <c r="M10" s="60">
        <f>SUM(M12:M12)</f>
        <v>500</v>
      </c>
      <c r="N10" s="60">
        <f>SUM(N12:N12)</f>
        <v>500</v>
      </c>
      <c r="O10" s="46"/>
      <c r="P10" s="46"/>
      <c r="Q10" s="46"/>
    </row>
    <row r="11" spans="1:87" s="18" customFormat="1" ht="32.25" customHeight="1">
      <c r="A11" s="19" t="s">
        <v>25</v>
      </c>
      <c r="B11" s="157"/>
      <c r="C11" s="21" t="s">
        <v>26</v>
      </c>
      <c r="D11" s="22"/>
      <c r="E11" s="23"/>
      <c r="F11" s="24"/>
      <c r="G11" s="25"/>
      <c r="H11" s="25"/>
      <c r="I11" s="25"/>
      <c r="J11" s="25"/>
      <c r="K11" s="25"/>
      <c r="L11" s="25"/>
      <c r="M11" s="26"/>
      <c r="N11" s="25"/>
      <c r="O11" s="25"/>
      <c r="P11" s="25"/>
      <c r="Q11" s="25"/>
    </row>
    <row r="12" spans="1:87" s="18" customFormat="1" ht="54.75" customHeight="1">
      <c r="A12" s="19" t="s">
        <v>316</v>
      </c>
      <c r="C12" s="28"/>
      <c r="D12" s="29"/>
      <c r="E12" s="30" t="s">
        <v>315</v>
      </c>
      <c r="F12" s="76" t="s">
        <v>317</v>
      </c>
      <c r="G12" s="32" t="s">
        <v>294</v>
      </c>
      <c r="H12" s="32" t="s">
        <v>50</v>
      </c>
      <c r="I12" s="181" t="s">
        <v>254</v>
      </c>
      <c r="J12" s="32" t="s">
        <v>42</v>
      </c>
      <c r="K12" s="25"/>
      <c r="L12" s="35"/>
      <c r="M12" s="35">
        <v>500</v>
      </c>
      <c r="N12" s="36">
        <f>K12+L12+M12</f>
        <v>500</v>
      </c>
      <c r="O12" s="25"/>
      <c r="P12" s="25"/>
      <c r="Q12" s="25"/>
    </row>
    <row r="13" spans="1:87" s="18" customFormat="1" ht="10.5" customHeight="1">
      <c r="A13" s="34"/>
      <c r="C13" s="28"/>
      <c r="D13" s="29"/>
      <c r="E13" s="30"/>
      <c r="F13" s="24"/>
      <c r="G13" s="25"/>
      <c r="H13" s="25"/>
      <c r="I13" s="25"/>
      <c r="J13" s="25"/>
      <c r="K13" s="25"/>
      <c r="L13" s="25"/>
      <c r="M13" s="26"/>
      <c r="N13" s="25"/>
      <c r="O13" s="25"/>
      <c r="P13" s="25"/>
      <c r="Q13" s="25"/>
    </row>
    <row r="14" spans="1:87" s="18" customFormat="1" ht="33">
      <c r="A14" s="44" t="s">
        <v>43</v>
      </c>
      <c r="B14" s="356" t="s">
        <v>44</v>
      </c>
      <c r="C14" s="356"/>
      <c r="D14" s="356"/>
      <c r="E14" s="357"/>
      <c r="F14" s="202"/>
      <c r="G14" s="46"/>
      <c r="H14" s="46"/>
      <c r="I14" s="46"/>
      <c r="J14" s="46"/>
      <c r="K14" s="46"/>
      <c r="L14" s="47">
        <f>SUM(L16)</f>
        <v>5000</v>
      </c>
      <c r="M14" s="47">
        <f t="shared" ref="M14:N14" si="0">SUM(M16)</f>
        <v>0</v>
      </c>
      <c r="N14" s="47">
        <f t="shared" si="0"/>
        <v>5000</v>
      </c>
      <c r="O14" s="46"/>
      <c r="P14" s="46"/>
      <c r="Q14" s="46"/>
    </row>
    <row r="15" spans="1:87" s="18" customFormat="1" ht="25.5">
      <c r="A15" s="34" t="s">
        <v>45</v>
      </c>
      <c r="B15" s="50"/>
      <c r="C15" s="49" t="s">
        <v>46</v>
      </c>
      <c r="D15" s="50"/>
      <c r="E15" s="51"/>
      <c r="F15" s="24"/>
      <c r="G15" s="25"/>
      <c r="H15" s="25"/>
      <c r="I15" s="25"/>
      <c r="J15" s="25"/>
      <c r="K15" s="25"/>
      <c r="L15" s="25"/>
      <c r="M15" s="26"/>
      <c r="N15" s="25"/>
      <c r="O15" s="25"/>
      <c r="P15" s="25"/>
      <c r="Q15" s="25"/>
    </row>
    <row r="16" spans="1:87" s="18" customFormat="1" ht="38.25">
      <c r="A16" s="34" t="s">
        <v>303</v>
      </c>
      <c r="B16" s="50"/>
      <c r="C16" s="49"/>
      <c r="D16" s="362" t="s">
        <v>48</v>
      </c>
      <c r="E16" s="363"/>
      <c r="F16" s="76" t="s">
        <v>49</v>
      </c>
      <c r="G16" s="32" t="s">
        <v>294</v>
      </c>
      <c r="H16" s="32" t="s">
        <v>50</v>
      </c>
      <c r="I16" s="181" t="s">
        <v>254</v>
      </c>
      <c r="J16" s="32" t="s">
        <v>42</v>
      </c>
      <c r="K16" s="79"/>
      <c r="L16" s="79">
        <v>5000</v>
      </c>
      <c r="M16" s="78"/>
      <c r="N16" s="36">
        <f>K16+L16+M16</f>
        <v>5000</v>
      </c>
      <c r="O16" s="25"/>
      <c r="P16" s="25"/>
      <c r="Q16" s="25"/>
    </row>
    <row r="17" spans="1:20" s="18" customFormat="1" ht="9" customHeight="1">
      <c r="A17" s="34"/>
      <c r="C17" s="28"/>
      <c r="D17" s="29"/>
      <c r="E17" s="30"/>
      <c r="F17" s="24"/>
      <c r="G17" s="25"/>
      <c r="H17" s="25"/>
      <c r="I17" s="25"/>
      <c r="J17" s="25"/>
      <c r="K17" s="25"/>
      <c r="L17" s="25"/>
      <c r="M17" s="26"/>
      <c r="N17" s="25"/>
      <c r="O17" s="25"/>
      <c r="P17" s="25"/>
      <c r="Q17" s="25"/>
    </row>
    <row r="18" spans="1:20" s="18" customFormat="1" ht="33">
      <c r="A18" s="44" t="s">
        <v>59</v>
      </c>
      <c r="B18" s="356" t="s">
        <v>60</v>
      </c>
      <c r="C18" s="356"/>
      <c r="D18" s="356"/>
      <c r="E18" s="357"/>
      <c r="F18" s="202"/>
      <c r="G18" s="46"/>
      <c r="H18" s="46"/>
      <c r="I18" s="46"/>
      <c r="J18" s="46"/>
      <c r="K18" s="46"/>
      <c r="L18" s="60">
        <f>SUM(L20)</f>
        <v>0</v>
      </c>
      <c r="M18" s="60">
        <f>SUM(M20:M21)</f>
        <v>600</v>
      </c>
      <c r="N18" s="60">
        <f>SUM(N20:N21)</f>
        <v>600</v>
      </c>
      <c r="O18" s="46"/>
      <c r="P18" s="46"/>
      <c r="Q18" s="46"/>
    </row>
    <row r="19" spans="1:20" s="18" customFormat="1" ht="25.5">
      <c r="A19" s="19" t="s">
        <v>61</v>
      </c>
      <c r="B19" s="157"/>
      <c r="C19" s="61" t="s">
        <v>62</v>
      </c>
      <c r="D19" s="62"/>
      <c r="E19" s="63"/>
      <c r="F19" s="24"/>
      <c r="G19" s="25"/>
      <c r="H19" s="25"/>
      <c r="I19" s="25"/>
      <c r="J19" s="25"/>
      <c r="K19" s="25"/>
      <c r="L19" s="25"/>
      <c r="M19" s="26"/>
      <c r="N19" s="25"/>
      <c r="O19" s="25"/>
      <c r="P19" s="25"/>
      <c r="Q19" s="25"/>
    </row>
    <row r="20" spans="1:20" s="18" customFormat="1" ht="38.25">
      <c r="A20" s="19" t="s">
        <v>328</v>
      </c>
      <c r="B20" s="157"/>
      <c r="C20" s="61"/>
      <c r="D20" s="62"/>
      <c r="E20" s="63" t="s">
        <v>326</v>
      </c>
      <c r="F20" s="76" t="s">
        <v>65</v>
      </c>
      <c r="G20" s="32" t="s">
        <v>294</v>
      </c>
      <c r="H20" s="32" t="s">
        <v>31</v>
      </c>
      <c r="I20" s="181" t="s">
        <v>327</v>
      </c>
      <c r="J20" s="34" t="s">
        <v>42</v>
      </c>
      <c r="K20" s="34"/>
      <c r="L20" s="35"/>
      <c r="M20" s="35">
        <v>300</v>
      </c>
      <c r="N20" s="36">
        <f>K20+L20+M20</f>
        <v>300</v>
      </c>
      <c r="O20" s="25"/>
      <c r="P20" s="25"/>
      <c r="Q20" s="25"/>
    </row>
    <row r="21" spans="1:20" s="18" customFormat="1" ht="52.5" customHeight="1">
      <c r="A21" s="19" t="s">
        <v>329</v>
      </c>
      <c r="B21" s="157"/>
      <c r="C21" s="61"/>
      <c r="D21" s="62"/>
      <c r="E21" s="63" t="s">
        <v>330</v>
      </c>
      <c r="F21" s="76" t="s">
        <v>65</v>
      </c>
      <c r="G21" s="32" t="s">
        <v>294</v>
      </c>
      <c r="H21" s="32" t="s">
        <v>31</v>
      </c>
      <c r="I21" s="181" t="s">
        <v>331</v>
      </c>
      <c r="J21" s="34" t="s">
        <v>42</v>
      </c>
      <c r="K21" s="34"/>
      <c r="L21" s="35"/>
      <c r="M21" s="35">
        <v>300</v>
      </c>
      <c r="N21" s="36">
        <f>K21+L21+M21</f>
        <v>300</v>
      </c>
      <c r="O21" s="25"/>
      <c r="P21" s="25"/>
      <c r="Q21" s="25"/>
    </row>
    <row r="22" spans="1:20" s="18" customFormat="1" ht="12.75">
      <c r="A22" s="88"/>
      <c r="B22" s="322"/>
      <c r="C22" s="322"/>
      <c r="D22" s="322"/>
      <c r="E22" s="183"/>
      <c r="F22" s="171"/>
      <c r="G22" s="87"/>
      <c r="H22" s="87"/>
      <c r="I22" s="186"/>
      <c r="J22" s="88"/>
      <c r="K22" s="58"/>
      <c r="L22" s="323"/>
      <c r="M22" s="323"/>
      <c r="N22" s="57"/>
      <c r="O22" s="58"/>
      <c r="P22" s="58"/>
      <c r="Q22" s="58"/>
    </row>
    <row r="23" spans="1:20" s="18" customFormat="1" ht="33">
      <c r="A23" s="200" t="s">
        <v>181</v>
      </c>
      <c r="B23" s="356" t="s">
        <v>182</v>
      </c>
      <c r="C23" s="356"/>
      <c r="D23" s="356"/>
      <c r="E23" s="357"/>
      <c r="F23" s="108"/>
      <c r="G23" s="44"/>
      <c r="H23" s="44"/>
      <c r="I23" s="44"/>
      <c r="J23" s="44"/>
      <c r="K23" s="44"/>
      <c r="L23" s="109">
        <f>SUM(L25:L31)</f>
        <v>5858.9</v>
      </c>
      <c r="M23" s="109">
        <f t="shared" ref="M23:N23" si="1">SUM(M25:M31)</f>
        <v>492.49700000000001</v>
      </c>
      <c r="N23" s="109">
        <f>SUM(N25:N31)</f>
        <v>6351.3969999999999</v>
      </c>
      <c r="O23" s="44"/>
      <c r="P23" s="44"/>
      <c r="Q23" s="44"/>
    </row>
    <row r="24" spans="1:20" s="18" customFormat="1" ht="25.5">
      <c r="A24" s="19" t="s">
        <v>183</v>
      </c>
      <c r="B24" s="22"/>
      <c r="C24" s="358" t="s">
        <v>184</v>
      </c>
      <c r="D24" s="358"/>
      <c r="E24" s="359"/>
      <c r="F24" s="111"/>
      <c r="G24" s="112"/>
      <c r="H24" s="112"/>
      <c r="I24" s="112"/>
      <c r="J24" s="112"/>
      <c r="K24" s="112"/>
      <c r="L24" s="112"/>
      <c r="M24" s="113"/>
      <c r="N24" s="112"/>
      <c r="O24" s="112"/>
      <c r="P24" s="112"/>
      <c r="Q24" s="112"/>
    </row>
    <row r="25" spans="1:20" s="18" customFormat="1" ht="65.25" customHeight="1">
      <c r="A25" s="19" t="s">
        <v>304</v>
      </c>
      <c r="B25" s="29"/>
      <c r="C25" s="81"/>
      <c r="D25" s="179"/>
      <c r="E25" s="30" t="s">
        <v>305</v>
      </c>
      <c r="F25" s="191" t="s">
        <v>187</v>
      </c>
      <c r="G25" s="32" t="s">
        <v>294</v>
      </c>
      <c r="H25" s="32" t="s">
        <v>50</v>
      </c>
      <c r="I25" s="115" t="s">
        <v>306</v>
      </c>
      <c r="J25" s="19" t="s">
        <v>307</v>
      </c>
      <c r="K25" s="201"/>
      <c r="L25" s="201">
        <v>0</v>
      </c>
      <c r="M25" s="122">
        <f>+S25/1000</f>
        <v>492.49700000000001</v>
      </c>
      <c r="N25" s="36">
        <f t="shared" ref="N25:N26" si="2">K25+L25+M25</f>
        <v>492.49700000000001</v>
      </c>
      <c r="O25" s="25"/>
      <c r="P25" s="25"/>
      <c r="Q25" s="25"/>
      <c r="S25" s="18">
        <f>1092497-600000</f>
        <v>492497</v>
      </c>
    </row>
    <row r="26" spans="1:20" s="22" customFormat="1" ht="50.25" customHeight="1">
      <c r="A26" s="19" t="s">
        <v>308</v>
      </c>
      <c r="B26" s="157"/>
      <c r="C26" s="157"/>
      <c r="D26" s="157"/>
      <c r="E26" s="126" t="s">
        <v>659</v>
      </c>
      <c r="F26" s="191" t="s">
        <v>187</v>
      </c>
      <c r="G26" s="32" t="s">
        <v>294</v>
      </c>
      <c r="H26" s="32" t="s">
        <v>50</v>
      </c>
      <c r="I26" s="115" t="s">
        <v>318</v>
      </c>
      <c r="J26" s="19" t="s">
        <v>287</v>
      </c>
      <c r="K26" s="198"/>
      <c r="L26" s="122">
        <v>172</v>
      </c>
      <c r="M26" s="198"/>
      <c r="N26" s="36">
        <f t="shared" si="2"/>
        <v>172</v>
      </c>
      <c r="O26" s="112"/>
      <c r="P26" s="112"/>
      <c r="Q26" s="112"/>
    </row>
    <row r="27" spans="1:20" s="22" customFormat="1" ht="87" customHeight="1">
      <c r="A27" s="19" t="s">
        <v>309</v>
      </c>
      <c r="B27" s="157"/>
      <c r="C27" s="157"/>
      <c r="D27" s="157"/>
      <c r="E27" s="126" t="s">
        <v>310</v>
      </c>
      <c r="F27" s="191" t="s">
        <v>187</v>
      </c>
      <c r="G27" s="32" t="s">
        <v>294</v>
      </c>
      <c r="H27" s="32" t="s">
        <v>50</v>
      </c>
      <c r="I27" s="115" t="s">
        <v>319</v>
      </c>
      <c r="J27" s="19" t="s">
        <v>307</v>
      </c>
      <c r="K27" s="198"/>
      <c r="L27" s="122">
        <v>950.3</v>
      </c>
      <c r="M27" s="198"/>
      <c r="N27" s="36">
        <f t="shared" ref="N27:N31" si="3">K27+L27+M27</f>
        <v>950.3</v>
      </c>
      <c r="O27" s="112"/>
      <c r="P27" s="112"/>
      <c r="Q27" s="112"/>
    </row>
    <row r="28" spans="1:20" s="22" customFormat="1" ht="68.25" customHeight="1">
      <c r="A28" s="19" t="s">
        <v>313</v>
      </c>
      <c r="B28" s="157"/>
      <c r="C28" s="157"/>
      <c r="D28" s="157"/>
      <c r="E28" s="126" t="s">
        <v>311</v>
      </c>
      <c r="F28" s="191" t="s">
        <v>187</v>
      </c>
      <c r="G28" s="32" t="s">
        <v>294</v>
      </c>
      <c r="H28" s="32" t="s">
        <v>50</v>
      </c>
      <c r="I28" s="115" t="s">
        <v>320</v>
      </c>
      <c r="J28" s="19" t="s">
        <v>287</v>
      </c>
      <c r="K28" s="198"/>
      <c r="L28" s="122">
        <v>1305.5999999999999</v>
      </c>
      <c r="M28" s="198"/>
      <c r="N28" s="36">
        <f t="shared" si="3"/>
        <v>1305.5999999999999</v>
      </c>
      <c r="O28" s="112"/>
      <c r="P28" s="112"/>
      <c r="Q28" s="112"/>
    </row>
    <row r="29" spans="1:20" s="22" customFormat="1" ht="85.5" customHeight="1">
      <c r="A29" s="19" t="s">
        <v>314</v>
      </c>
      <c r="B29" s="157"/>
      <c r="C29" s="157"/>
      <c r="D29" s="157"/>
      <c r="E29" s="126" t="s">
        <v>312</v>
      </c>
      <c r="F29" s="191" t="s">
        <v>187</v>
      </c>
      <c r="G29" s="32" t="s">
        <v>294</v>
      </c>
      <c r="H29" s="32" t="s">
        <v>50</v>
      </c>
      <c r="I29" s="115" t="s">
        <v>321</v>
      </c>
      <c r="J29" s="19" t="s">
        <v>287</v>
      </c>
      <c r="K29" s="198"/>
      <c r="L29" s="122">
        <v>180</v>
      </c>
      <c r="M29" s="198"/>
      <c r="N29" s="36">
        <f>K29+L29+M29</f>
        <v>180</v>
      </c>
      <c r="O29" s="112"/>
      <c r="P29" s="112"/>
      <c r="Q29" s="112"/>
    </row>
    <row r="30" spans="1:20" s="22" customFormat="1" ht="68.25" customHeight="1">
      <c r="A30" s="19" t="s">
        <v>325</v>
      </c>
      <c r="B30" s="157"/>
      <c r="C30" s="157"/>
      <c r="D30" s="157"/>
      <c r="E30" s="30" t="s">
        <v>322</v>
      </c>
      <c r="F30" s="76" t="s">
        <v>284</v>
      </c>
      <c r="G30" s="32" t="s">
        <v>294</v>
      </c>
      <c r="H30" s="32" t="s">
        <v>323</v>
      </c>
      <c r="I30" s="199" t="s">
        <v>324</v>
      </c>
      <c r="J30" s="34" t="s">
        <v>287</v>
      </c>
      <c r="K30" s="198"/>
      <c r="L30" s="122">
        <v>151</v>
      </c>
      <c r="M30" s="198"/>
      <c r="N30" s="36">
        <f t="shared" si="3"/>
        <v>151</v>
      </c>
      <c r="O30" s="112"/>
      <c r="P30" s="112"/>
      <c r="Q30" s="112"/>
      <c r="T30" s="334"/>
    </row>
    <row r="31" spans="1:20" s="22" customFormat="1" ht="51" customHeight="1">
      <c r="A31" s="19" t="s">
        <v>655</v>
      </c>
      <c r="B31" s="157"/>
      <c r="C31" s="157"/>
      <c r="D31" s="157"/>
      <c r="E31" s="30" t="s">
        <v>656</v>
      </c>
      <c r="F31" s="328" t="s">
        <v>187</v>
      </c>
      <c r="G31" s="19" t="s">
        <v>294</v>
      </c>
      <c r="H31" s="19" t="s">
        <v>50</v>
      </c>
      <c r="I31" s="167" t="s">
        <v>657</v>
      </c>
      <c r="J31" s="66" t="s">
        <v>658</v>
      </c>
      <c r="K31" s="329"/>
      <c r="L31" s="43">
        <v>3100</v>
      </c>
      <c r="M31" s="198"/>
      <c r="N31" s="36">
        <f t="shared" si="3"/>
        <v>3100</v>
      </c>
      <c r="O31" s="112"/>
      <c r="P31" s="112"/>
      <c r="Q31" s="112"/>
    </row>
    <row r="32" spans="1:20" s="18" customFormat="1" ht="12.75">
      <c r="A32" s="88"/>
      <c r="B32" s="205"/>
      <c r="C32" s="85"/>
      <c r="D32" s="182"/>
      <c r="E32" s="183"/>
      <c r="F32" s="86"/>
      <c r="G32" s="87"/>
      <c r="H32" s="87"/>
      <c r="I32" s="186"/>
      <c r="J32" s="88"/>
      <c r="K32" s="89"/>
      <c r="L32" s="93"/>
      <c r="M32" s="93"/>
      <c r="N32" s="57"/>
      <c r="O32" s="58"/>
      <c r="P32" s="58"/>
      <c r="Q32" s="58"/>
    </row>
    <row r="33" spans="1:17" s="18" customFormat="1" ht="33">
      <c r="A33" s="44" t="s">
        <v>190</v>
      </c>
      <c r="B33" s="196" t="s">
        <v>191</v>
      </c>
      <c r="C33" s="196"/>
      <c r="D33" s="196"/>
      <c r="E33" s="204"/>
      <c r="F33" s="203"/>
      <c r="G33" s="71"/>
      <c r="H33" s="71"/>
      <c r="I33" s="100"/>
      <c r="J33" s="71"/>
      <c r="K33" s="74"/>
      <c r="L33" s="75">
        <f>SUM(L35:L38)</f>
        <v>0</v>
      </c>
      <c r="M33" s="75">
        <f>SUM(M35:M38)</f>
        <v>251374.60399999999</v>
      </c>
      <c r="N33" s="75">
        <f>SUM(N35:N38)</f>
        <v>251374.60399999999</v>
      </c>
      <c r="O33" s="74"/>
      <c r="P33" s="74"/>
      <c r="Q33" s="74"/>
    </row>
    <row r="34" spans="1:17" s="18" customFormat="1" ht="34.5" customHeight="1">
      <c r="A34" s="19" t="s">
        <v>192</v>
      </c>
      <c r="B34" s="22"/>
      <c r="C34" s="360" t="s">
        <v>193</v>
      </c>
      <c r="D34" s="360"/>
      <c r="E34" s="361"/>
      <c r="F34" s="116"/>
      <c r="G34" s="117"/>
      <c r="H34" s="117"/>
      <c r="I34" s="181"/>
      <c r="J34" s="117"/>
      <c r="K34" s="118"/>
      <c r="L34" s="119"/>
      <c r="M34" s="119"/>
      <c r="N34" s="120"/>
      <c r="O34" s="118"/>
      <c r="P34" s="118"/>
      <c r="Q34" s="118"/>
    </row>
    <row r="35" spans="1:17" s="18" customFormat="1" ht="42" customHeight="1">
      <c r="A35" s="19" t="s">
        <v>299</v>
      </c>
      <c r="B35" s="29"/>
      <c r="C35" s="81"/>
      <c r="D35" s="179"/>
      <c r="E35" s="180" t="s">
        <v>293</v>
      </c>
      <c r="F35" s="114" t="s">
        <v>196</v>
      </c>
      <c r="G35" s="52" t="s">
        <v>294</v>
      </c>
      <c r="H35" s="52" t="s">
        <v>50</v>
      </c>
      <c r="I35" s="33" t="s">
        <v>332</v>
      </c>
      <c r="J35" s="52" t="s">
        <v>238</v>
      </c>
      <c r="K35" s="78"/>
      <c r="L35" s="122"/>
      <c r="M35" s="122">
        <v>50000</v>
      </c>
      <c r="N35" s="36">
        <f t="shared" ref="N35" si="4">K35+L35+M35</f>
        <v>50000</v>
      </c>
      <c r="O35" s="25"/>
      <c r="P35" s="25"/>
      <c r="Q35" s="25"/>
    </row>
    <row r="36" spans="1:17" s="18" customFormat="1" ht="42" customHeight="1">
      <c r="A36" s="19" t="s">
        <v>300</v>
      </c>
      <c r="B36" s="29"/>
      <c r="C36" s="81"/>
      <c r="D36" s="179"/>
      <c r="E36" s="180" t="s">
        <v>295</v>
      </c>
      <c r="F36" s="114" t="s">
        <v>196</v>
      </c>
      <c r="G36" s="52" t="s">
        <v>294</v>
      </c>
      <c r="H36" s="52" t="s">
        <v>50</v>
      </c>
      <c r="I36" s="33" t="s">
        <v>333</v>
      </c>
      <c r="J36" s="52" t="s">
        <v>238</v>
      </c>
      <c r="K36" s="78"/>
      <c r="L36" s="122"/>
      <c r="M36" s="122">
        <v>100000</v>
      </c>
      <c r="N36" s="36">
        <f t="shared" ref="N36" si="5">K36+L36+M36</f>
        <v>100000</v>
      </c>
      <c r="O36" s="124"/>
      <c r="P36" s="25"/>
      <c r="Q36" s="25"/>
    </row>
    <row r="37" spans="1:17" s="18" customFormat="1" ht="42" customHeight="1">
      <c r="A37" s="19" t="s">
        <v>301</v>
      </c>
      <c r="B37" s="29"/>
      <c r="C37" s="81"/>
      <c r="D37" s="179"/>
      <c r="E37" s="180" t="s">
        <v>296</v>
      </c>
      <c r="F37" s="114" t="s">
        <v>196</v>
      </c>
      <c r="G37" s="52" t="s">
        <v>294</v>
      </c>
      <c r="H37" s="52" t="s">
        <v>50</v>
      </c>
      <c r="I37" s="33" t="s">
        <v>333</v>
      </c>
      <c r="J37" s="52" t="s">
        <v>238</v>
      </c>
      <c r="K37" s="78"/>
      <c r="L37" s="122"/>
      <c r="M37" s="122">
        <v>100000</v>
      </c>
      <c r="N37" s="36">
        <f t="shared" ref="N37:N38" si="6">K37+L37+M37</f>
        <v>100000</v>
      </c>
      <c r="O37" s="25"/>
      <c r="P37" s="25"/>
      <c r="Q37" s="25"/>
    </row>
    <row r="38" spans="1:17" s="18" customFormat="1" ht="42" customHeight="1">
      <c r="A38" s="19" t="s">
        <v>302</v>
      </c>
      <c r="B38" s="29"/>
      <c r="C38" s="81"/>
      <c r="D38" s="179"/>
      <c r="E38" s="180" t="s">
        <v>297</v>
      </c>
      <c r="F38" s="114" t="s">
        <v>196</v>
      </c>
      <c r="G38" s="52" t="s">
        <v>294</v>
      </c>
      <c r="H38" s="52" t="s">
        <v>50</v>
      </c>
      <c r="I38" s="181" t="s">
        <v>298</v>
      </c>
      <c r="J38" s="34" t="s">
        <v>42</v>
      </c>
      <c r="K38" s="78"/>
      <c r="L38" s="122"/>
      <c r="M38" s="122">
        <f>1374604/1000</f>
        <v>1374.604</v>
      </c>
      <c r="N38" s="36">
        <f t="shared" si="6"/>
        <v>1374.604</v>
      </c>
      <c r="O38" s="124"/>
      <c r="P38" s="25"/>
      <c r="Q38" s="25"/>
    </row>
    <row r="39" spans="1:17" s="18" customFormat="1" ht="15" customHeight="1">
      <c r="A39" s="19"/>
      <c r="B39" s="29"/>
      <c r="C39" s="81"/>
      <c r="D39" s="324"/>
      <c r="E39" s="325"/>
      <c r="F39" s="114"/>
      <c r="G39" s="52"/>
      <c r="H39" s="52"/>
      <c r="I39" s="326"/>
      <c r="J39" s="34"/>
      <c r="K39" s="78"/>
      <c r="L39" s="122"/>
      <c r="M39" s="122"/>
      <c r="N39" s="36"/>
      <c r="O39" s="124"/>
      <c r="P39" s="25"/>
      <c r="Q39" s="25"/>
    </row>
    <row r="40" spans="1:17" s="18" customFormat="1" ht="33.75" customHeight="1">
      <c r="A40" s="44" t="s">
        <v>355</v>
      </c>
      <c r="B40" s="69" t="s">
        <v>356</v>
      </c>
      <c r="C40" s="69"/>
      <c r="D40" s="69"/>
      <c r="E40" s="70"/>
      <c r="F40" s="331"/>
      <c r="G40" s="99"/>
      <c r="H40" s="99"/>
      <c r="I40" s="100"/>
      <c r="J40" s="98"/>
      <c r="K40" s="101"/>
      <c r="L40" s="333">
        <f>SUM(L42)</f>
        <v>3200</v>
      </c>
      <c r="M40" s="332"/>
      <c r="N40" s="333">
        <f>SUM(N42)</f>
        <v>3200</v>
      </c>
      <c r="O40" s="60"/>
      <c r="P40" s="46"/>
      <c r="Q40" s="46"/>
    </row>
    <row r="41" spans="1:17" s="18" customFormat="1" ht="30" customHeight="1">
      <c r="A41" s="34" t="s">
        <v>357</v>
      </c>
      <c r="B41" s="330"/>
      <c r="C41" s="352" t="s">
        <v>358</v>
      </c>
      <c r="D41" s="352"/>
      <c r="E41" s="353"/>
      <c r="F41" s="114"/>
      <c r="G41" s="52"/>
      <c r="H41" s="52"/>
      <c r="I41" s="326"/>
      <c r="J41" s="34"/>
      <c r="K41" s="78"/>
      <c r="L41" s="122"/>
      <c r="M41" s="122"/>
      <c r="N41" s="36"/>
      <c r="O41" s="124"/>
      <c r="P41" s="25"/>
      <c r="Q41" s="25"/>
    </row>
    <row r="42" spans="1:17" s="18" customFormat="1" ht="42" customHeight="1">
      <c r="A42" s="34" t="s">
        <v>663</v>
      </c>
      <c r="B42" s="29"/>
      <c r="C42" s="81"/>
      <c r="D42" s="324"/>
      <c r="E42" s="325" t="s">
        <v>660</v>
      </c>
      <c r="F42" s="114" t="s">
        <v>661</v>
      </c>
      <c r="G42" s="52" t="s">
        <v>294</v>
      </c>
      <c r="H42" s="52" t="s">
        <v>50</v>
      </c>
      <c r="I42" s="326" t="s">
        <v>662</v>
      </c>
      <c r="J42" s="34" t="s">
        <v>42</v>
      </c>
      <c r="K42" s="78"/>
      <c r="L42" s="122">
        <v>3200</v>
      </c>
      <c r="M42" s="122"/>
      <c r="N42" s="36">
        <f t="shared" ref="N42" si="7">K42+L42+M42</f>
        <v>3200</v>
      </c>
      <c r="O42" s="124"/>
      <c r="P42" s="25"/>
      <c r="Q42" s="25"/>
    </row>
    <row r="43" spans="1:17" s="18" customFormat="1" ht="15" customHeight="1">
      <c r="A43" s="102"/>
      <c r="B43" s="205"/>
      <c r="C43" s="85"/>
      <c r="D43" s="164"/>
      <c r="E43" s="176"/>
      <c r="F43" s="86"/>
      <c r="G43" s="123"/>
      <c r="H43" s="87"/>
      <c r="I43" s="161"/>
      <c r="J43" s="56"/>
      <c r="K43" s="89"/>
      <c r="L43" s="90"/>
      <c r="M43" s="90"/>
      <c r="N43" s="57"/>
      <c r="O43" s="58"/>
      <c r="P43" s="58"/>
      <c r="Q43" s="58"/>
    </row>
    <row r="44" spans="1:17" ht="15" customHeight="1">
      <c r="A44" s="135"/>
      <c r="D44" s="136"/>
      <c r="E44" s="136"/>
      <c r="F44" s="136"/>
      <c r="L44" s="8"/>
      <c r="N44" s="137"/>
    </row>
    <row r="45" spans="1:17" ht="15" customHeight="1">
      <c r="A45" s="135"/>
      <c r="D45" s="136"/>
      <c r="E45" s="136"/>
      <c r="F45" s="136"/>
      <c r="L45" s="8"/>
      <c r="N45" s="137"/>
    </row>
    <row r="46" spans="1:17" ht="15" customHeight="1">
      <c r="A46" s="138" t="s">
        <v>264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63"/>
      <c r="L46" s="138" t="s">
        <v>265</v>
      </c>
      <c r="M46" s="138"/>
      <c r="N46" s="138"/>
      <c r="O46" s="138"/>
    </row>
    <row r="47" spans="1:17" ht="15" customHeight="1">
      <c r="A47" s="139"/>
      <c r="B47" s="139"/>
      <c r="C47" s="139"/>
      <c r="D47" s="139"/>
      <c r="E47" s="139"/>
      <c r="F47" s="139"/>
      <c r="G47" s="140"/>
      <c r="H47" s="139"/>
      <c r="I47" s="139"/>
      <c r="J47" s="139"/>
      <c r="K47" s="141"/>
      <c r="L47" s="139"/>
      <c r="M47" s="139"/>
      <c r="N47" s="139"/>
      <c r="O47" s="139"/>
    </row>
    <row r="48" spans="1:17" ht="15" customHeight="1">
      <c r="A48" s="139"/>
      <c r="B48" s="139"/>
      <c r="C48" s="139"/>
      <c r="D48" s="139"/>
      <c r="E48" s="139"/>
      <c r="F48" s="139"/>
      <c r="G48" s="140"/>
      <c r="H48" s="139"/>
      <c r="I48" s="139"/>
      <c r="J48" s="139"/>
      <c r="K48" s="141"/>
      <c r="L48" s="139"/>
      <c r="M48" s="139"/>
      <c r="N48" s="139"/>
      <c r="O48" s="139"/>
    </row>
    <row r="49" spans="1:15" ht="15" customHeight="1">
      <c r="A49" s="139"/>
      <c r="B49" s="139"/>
      <c r="C49" s="139"/>
      <c r="D49" s="139"/>
      <c r="E49" s="139"/>
      <c r="F49" s="139"/>
      <c r="G49" s="140"/>
      <c r="H49" s="139"/>
      <c r="I49" s="139"/>
      <c r="J49" s="139"/>
      <c r="K49" s="141"/>
      <c r="L49" s="139"/>
      <c r="M49" s="139"/>
      <c r="N49" s="139"/>
      <c r="O49" s="139"/>
    </row>
    <row r="50" spans="1:15" ht="15" customHeight="1">
      <c r="A50" s="138"/>
      <c r="B50" s="138"/>
      <c r="C50" s="337" t="s">
        <v>266</v>
      </c>
      <c r="D50" s="338"/>
      <c r="E50" s="338"/>
      <c r="F50" s="165"/>
      <c r="G50" s="339" t="s">
        <v>267</v>
      </c>
      <c r="H50" s="339"/>
      <c r="I50" s="339"/>
      <c r="J50" s="166"/>
      <c r="K50" s="163"/>
      <c r="L50" s="138"/>
      <c r="M50" s="339" t="s">
        <v>268</v>
      </c>
      <c r="N50" s="340"/>
      <c r="O50" s="340"/>
    </row>
    <row r="51" spans="1:15" ht="15" customHeight="1">
      <c r="A51" s="138"/>
      <c r="B51" s="138"/>
      <c r="C51" s="341" t="s">
        <v>269</v>
      </c>
      <c r="D51" s="341"/>
      <c r="E51" s="341"/>
      <c r="F51" s="162"/>
      <c r="G51" s="342" t="s">
        <v>270</v>
      </c>
      <c r="H51" s="342"/>
      <c r="I51" s="342"/>
      <c r="J51" s="163"/>
      <c r="K51" s="163"/>
      <c r="L51" s="138"/>
      <c r="M51" s="342" t="s">
        <v>271</v>
      </c>
      <c r="N51" s="342"/>
      <c r="O51" s="342"/>
    </row>
    <row r="52" spans="1:15" ht="15" customHeight="1">
      <c r="A52" s="135"/>
      <c r="D52" s="136"/>
      <c r="E52" s="136"/>
      <c r="F52" s="136"/>
      <c r="L52" s="8"/>
      <c r="N52" s="137"/>
    </row>
    <row r="53" spans="1:15" ht="15" customHeight="1">
      <c r="A53" s="135"/>
      <c r="D53" s="136"/>
      <c r="E53" s="136"/>
      <c r="F53" s="136"/>
      <c r="L53" s="8"/>
      <c r="N53" s="137"/>
    </row>
    <row r="54" spans="1:15" ht="15" customHeight="1">
      <c r="A54" s="135"/>
      <c r="D54" s="136"/>
      <c r="E54" s="136"/>
      <c r="F54" s="136"/>
      <c r="L54" s="8"/>
      <c r="N54" s="137"/>
    </row>
    <row r="55" spans="1:15" ht="15" customHeight="1">
      <c r="A55" s="135"/>
      <c r="D55" s="136"/>
      <c r="E55" s="136"/>
      <c r="F55" s="136"/>
      <c r="L55" s="8"/>
      <c r="N55" s="137"/>
    </row>
    <row r="56" spans="1:15" ht="36" customHeight="1">
      <c r="D56" s="136"/>
      <c r="E56" s="136"/>
      <c r="F56" s="136"/>
      <c r="L56" s="8"/>
      <c r="N56" s="137"/>
    </row>
    <row r="57" spans="1:15">
      <c r="N57" s="146"/>
      <c r="O57" s="3"/>
    </row>
    <row r="58" spans="1:15">
      <c r="B58" s="1"/>
      <c r="C58" s="1"/>
      <c r="D58" s="1"/>
      <c r="E58" s="1"/>
      <c r="F58" s="1"/>
      <c r="N58" s="146"/>
    </row>
    <row r="59" spans="1:15">
      <c r="N59" s="8"/>
    </row>
    <row r="60" spans="1:15">
      <c r="N60" s="146"/>
    </row>
    <row r="61" spans="1:15">
      <c r="N61" s="8"/>
    </row>
    <row r="62" spans="1:15">
      <c r="N62" s="146"/>
    </row>
    <row r="63" spans="1:15">
      <c r="N63" s="147"/>
    </row>
    <row r="64" spans="1:15">
      <c r="N64" s="8"/>
    </row>
    <row r="66" spans="14:14">
      <c r="N66" s="147"/>
    </row>
  </sheetData>
  <mergeCells count="26">
    <mergeCell ref="C41:E41"/>
    <mergeCell ref="K8:N8"/>
    <mergeCell ref="O8:Q8"/>
    <mergeCell ref="B10:E10"/>
    <mergeCell ref="B14:E14"/>
    <mergeCell ref="B23:E23"/>
    <mergeCell ref="C24:E24"/>
    <mergeCell ref="C34:E34"/>
    <mergeCell ref="D16:E16"/>
    <mergeCell ref="B18:E18"/>
    <mergeCell ref="A1:Q1"/>
    <mergeCell ref="A2:Q2"/>
    <mergeCell ref="A3:Q3"/>
    <mergeCell ref="A4:Q4"/>
    <mergeCell ref="A8:A9"/>
    <mergeCell ref="B8:E9"/>
    <mergeCell ref="F8:F9"/>
    <mergeCell ref="G8:H8"/>
    <mergeCell ref="I8:I9"/>
    <mergeCell ref="J8:J9"/>
    <mergeCell ref="C50:E50"/>
    <mergeCell ref="G50:I50"/>
    <mergeCell ref="M50:O50"/>
    <mergeCell ref="C51:E51"/>
    <mergeCell ref="G51:I51"/>
    <mergeCell ref="M51:O51"/>
  </mergeCells>
  <pageMargins left="0.1" right="0" top="0" bottom="0" header="0" footer="0"/>
  <pageSetup paperSize="9" scale="85" orientation="landscape" horizontalDpi="4294967293" verticalDpi="0" r:id="rId1"/>
  <headerFooter>
    <oddFooter>&amp;L&amp;"Arial Narrow,Regular"&amp;8SUPPLEMENTAL AIP #3 FY 2021&amp;C&amp;"Arial Narrow,Bold"&amp;10Page &amp;P</oddFooter>
  </headerFooter>
  <rowBreaks count="2" manualBreakCount="2">
    <brk id="22" max="16" man="1"/>
    <brk id="32" max="1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CI129"/>
  <sheetViews>
    <sheetView view="pageBreakPreview" topLeftCell="A10" zoomScaleNormal="100" zoomScaleSheetLayoutView="100" workbookViewId="0">
      <selection activeCell="F26" sqref="F26:M26"/>
    </sheetView>
  </sheetViews>
  <sheetFormatPr defaultRowHeight="16.5"/>
  <cols>
    <col min="1" max="1" width="11.28515625" style="1" customWidth="1"/>
    <col min="2" max="2" width="1.5703125" style="3" customWidth="1"/>
    <col min="3" max="3" width="2.5703125" style="2" customWidth="1"/>
    <col min="4" max="4" width="4.28515625" style="2" customWidth="1"/>
    <col min="5" max="5" width="35.7109375" style="2" customWidth="1"/>
    <col min="6" max="6" width="11" style="2" customWidth="1"/>
    <col min="7" max="7" width="8.140625" style="2" customWidth="1"/>
    <col min="8" max="8" width="9.7109375" style="2" customWidth="1"/>
    <col min="9" max="9" width="16.85546875" style="2" customWidth="1"/>
    <col min="10" max="10" width="10.42578125" style="2" customWidth="1"/>
    <col min="11" max="11" width="7.7109375" style="1" customWidth="1"/>
    <col min="12" max="12" width="11.42578125" style="1" customWidth="1"/>
    <col min="13" max="13" width="11.28515625" style="8" customWidth="1"/>
    <col min="14" max="14" width="11.42578125" style="1" customWidth="1"/>
    <col min="15" max="15" width="9.5703125" style="1" customWidth="1"/>
    <col min="16" max="16" width="8.7109375" style="1" customWidth="1"/>
    <col min="17" max="17" width="8.5703125" style="1" customWidth="1"/>
    <col min="18" max="18" width="13.28515625" style="1" customWidth="1"/>
    <col min="19" max="19" width="13.7109375" style="1" customWidth="1"/>
    <col min="20" max="21" width="12.42578125" style="1" bestFit="1" customWidth="1"/>
    <col min="22" max="16384" width="9.140625" style="1"/>
  </cols>
  <sheetData>
    <row r="1" spans="1:87" ht="14.25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87">
      <c r="A2" s="344" t="s">
        <v>1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</row>
    <row r="3" spans="1:87">
      <c r="A3" s="344" t="s">
        <v>2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</row>
    <row r="4" spans="1:87" hidden="1">
      <c r="A4" s="344" t="s">
        <v>3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</row>
    <row r="5" spans="1:87" ht="6" customHeight="1">
      <c r="A5" s="2"/>
      <c r="K5" s="2"/>
      <c r="L5" s="2"/>
      <c r="M5" s="4"/>
      <c r="N5" s="2"/>
      <c r="O5" s="2"/>
      <c r="P5" s="2"/>
      <c r="Q5" s="2"/>
    </row>
    <row r="6" spans="1:87">
      <c r="A6" s="5" t="s">
        <v>4</v>
      </c>
      <c r="B6" s="6"/>
      <c r="C6" s="7"/>
      <c r="D6" s="7"/>
      <c r="E6" s="7"/>
      <c r="F6" s="7"/>
    </row>
    <row r="7" spans="1:87" ht="6" customHeight="1">
      <c r="A7" s="5" t="s">
        <v>5</v>
      </c>
      <c r="B7" s="6"/>
      <c r="C7" s="7"/>
      <c r="D7" s="7"/>
      <c r="E7" s="7"/>
      <c r="F7" s="7"/>
    </row>
    <row r="8" spans="1:87" s="10" customFormat="1" ht="39.75" customHeight="1">
      <c r="A8" s="345" t="s">
        <v>6</v>
      </c>
      <c r="B8" s="346" t="s">
        <v>7</v>
      </c>
      <c r="C8" s="346"/>
      <c r="D8" s="346"/>
      <c r="E8" s="346"/>
      <c r="F8" s="347" t="s">
        <v>8</v>
      </c>
      <c r="G8" s="346" t="s">
        <v>9</v>
      </c>
      <c r="H8" s="346"/>
      <c r="I8" s="348" t="s">
        <v>10</v>
      </c>
      <c r="J8" s="348" t="s">
        <v>11</v>
      </c>
      <c r="K8" s="346" t="s">
        <v>12</v>
      </c>
      <c r="L8" s="346"/>
      <c r="M8" s="346"/>
      <c r="N8" s="346"/>
      <c r="O8" s="354" t="s">
        <v>13</v>
      </c>
      <c r="P8" s="354"/>
      <c r="Q8" s="35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</row>
    <row r="9" spans="1:87" s="9" customFormat="1" ht="76.5">
      <c r="A9" s="345"/>
      <c r="B9" s="346"/>
      <c r="C9" s="346"/>
      <c r="D9" s="346"/>
      <c r="E9" s="346"/>
      <c r="F9" s="347"/>
      <c r="G9" s="11" t="s">
        <v>14</v>
      </c>
      <c r="H9" s="12" t="s">
        <v>15</v>
      </c>
      <c r="I9" s="349"/>
      <c r="J9" s="349"/>
      <c r="K9" s="12" t="s">
        <v>16</v>
      </c>
      <c r="L9" s="12" t="s">
        <v>17</v>
      </c>
      <c r="M9" s="13" t="s">
        <v>18</v>
      </c>
      <c r="N9" s="11" t="s">
        <v>19</v>
      </c>
      <c r="O9" s="12" t="s">
        <v>20</v>
      </c>
      <c r="P9" s="12" t="s">
        <v>21</v>
      </c>
      <c r="Q9" s="12" t="s">
        <v>22</v>
      </c>
    </row>
    <row r="10" spans="1:87" s="18" customFormat="1" ht="33" customHeight="1">
      <c r="A10" s="14" t="s">
        <v>23</v>
      </c>
      <c r="B10" s="365" t="s">
        <v>24</v>
      </c>
      <c r="C10" s="365"/>
      <c r="D10" s="365"/>
      <c r="E10" s="365"/>
      <c r="F10" s="15"/>
      <c r="G10" s="16"/>
      <c r="H10" s="16"/>
      <c r="I10" s="16"/>
      <c r="J10" s="16"/>
      <c r="K10" s="16"/>
      <c r="L10" s="17">
        <f>SUM(L12:L15)</f>
        <v>9461.6056600000011</v>
      </c>
      <c r="M10" s="17">
        <f t="shared" ref="M10:N10" si="0">SUM(M12:M15)</f>
        <v>0</v>
      </c>
      <c r="N10" s="17">
        <f t="shared" si="0"/>
        <v>9461.6056600000011</v>
      </c>
      <c r="O10" s="16"/>
      <c r="P10" s="16"/>
      <c r="Q10" s="16"/>
    </row>
    <row r="11" spans="1:87" s="18" customFormat="1" ht="32.25" customHeight="1">
      <c r="A11" s="19" t="s">
        <v>25</v>
      </c>
      <c r="B11" s="20"/>
      <c r="C11" s="21" t="s">
        <v>26</v>
      </c>
      <c r="D11" s="22"/>
      <c r="E11" s="23"/>
      <c r="F11" s="24"/>
      <c r="G11" s="25"/>
      <c r="H11" s="25"/>
      <c r="I11" s="25"/>
      <c r="J11" s="25"/>
      <c r="K11" s="25"/>
      <c r="L11" s="25"/>
      <c r="M11" s="26"/>
      <c r="N11" s="25"/>
      <c r="O11" s="25"/>
      <c r="P11" s="25"/>
      <c r="Q11" s="25"/>
    </row>
    <row r="12" spans="1:87" s="18" customFormat="1" ht="38.25">
      <c r="A12" s="19" t="s">
        <v>27</v>
      </c>
      <c r="B12" s="27"/>
      <c r="C12" s="28"/>
      <c r="D12" s="29"/>
      <c r="E12" s="30" t="s">
        <v>28</v>
      </c>
      <c r="F12" s="31" t="s">
        <v>29</v>
      </c>
      <c r="G12" s="32" t="s">
        <v>30</v>
      </c>
      <c r="H12" s="32" t="s">
        <v>31</v>
      </c>
      <c r="I12" s="33" t="s">
        <v>32</v>
      </c>
      <c r="J12" s="34" t="s">
        <v>33</v>
      </c>
      <c r="K12" s="25"/>
      <c r="L12" s="35">
        <v>7000</v>
      </c>
      <c r="M12" s="26"/>
      <c r="N12" s="36">
        <f>K12+L12+M12</f>
        <v>7000</v>
      </c>
      <c r="O12" s="25"/>
      <c r="P12" s="25"/>
      <c r="Q12" s="25"/>
    </row>
    <row r="13" spans="1:87" s="18" customFormat="1" ht="35.1" customHeight="1">
      <c r="A13" s="34" t="s">
        <v>34</v>
      </c>
      <c r="B13" s="27"/>
      <c r="C13" s="366" t="s">
        <v>35</v>
      </c>
      <c r="D13" s="366"/>
      <c r="E13" s="367"/>
      <c r="F13" s="24"/>
      <c r="G13" s="25"/>
      <c r="H13" s="25"/>
      <c r="I13" s="25"/>
      <c r="J13" s="25"/>
      <c r="K13" s="25"/>
      <c r="L13" s="25"/>
      <c r="M13" s="26"/>
      <c r="N13" s="25"/>
      <c r="O13" s="25"/>
      <c r="P13" s="25"/>
      <c r="Q13" s="25"/>
    </row>
    <row r="14" spans="1:87" s="18" customFormat="1" ht="44.25" customHeight="1">
      <c r="A14" s="34" t="s">
        <v>36</v>
      </c>
      <c r="B14" s="27"/>
      <c r="C14" s="28"/>
      <c r="D14" s="368" t="s">
        <v>37</v>
      </c>
      <c r="E14" s="369"/>
      <c r="F14" s="24"/>
      <c r="G14" s="25"/>
      <c r="H14" s="25"/>
      <c r="I14" s="25"/>
      <c r="J14" s="25"/>
      <c r="K14" s="25"/>
      <c r="L14" s="25"/>
      <c r="M14" s="26"/>
      <c r="N14" s="25"/>
      <c r="O14" s="25"/>
      <c r="P14" s="25"/>
      <c r="Q14" s="25"/>
    </row>
    <row r="15" spans="1:87" s="18" customFormat="1" ht="40.5">
      <c r="A15" s="37" t="s">
        <v>38</v>
      </c>
      <c r="B15" s="27"/>
      <c r="C15" s="28"/>
      <c r="D15" s="29"/>
      <c r="E15" s="38" t="s">
        <v>39</v>
      </c>
      <c r="F15" s="39" t="s">
        <v>40</v>
      </c>
      <c r="G15" s="32" t="s">
        <v>30</v>
      </c>
      <c r="H15" s="32" t="s">
        <v>31</v>
      </c>
      <c r="I15" s="40" t="s">
        <v>41</v>
      </c>
      <c r="J15" s="41" t="s">
        <v>42</v>
      </c>
      <c r="K15" s="42"/>
      <c r="L15" s="43">
        <v>2461.6056600000002</v>
      </c>
      <c r="M15" s="26"/>
      <c r="N15" s="36">
        <f>K15+L15+M15</f>
        <v>2461.6056600000002</v>
      </c>
      <c r="O15" s="25"/>
      <c r="P15" s="25"/>
      <c r="Q15" s="25"/>
    </row>
    <row r="16" spans="1:87" s="18" customFormat="1" ht="10.5" customHeight="1">
      <c r="A16" s="34"/>
      <c r="B16" s="27"/>
      <c r="C16" s="28"/>
      <c r="D16" s="29"/>
      <c r="E16" s="30"/>
      <c r="F16" s="24"/>
      <c r="G16" s="25"/>
      <c r="H16" s="25"/>
      <c r="I16" s="25"/>
      <c r="J16" s="25"/>
      <c r="K16" s="25"/>
      <c r="L16" s="25"/>
      <c r="M16" s="26"/>
      <c r="N16" s="25"/>
      <c r="O16" s="25"/>
      <c r="P16" s="25"/>
      <c r="Q16" s="25"/>
    </row>
    <row r="17" spans="1:19" s="18" customFormat="1" ht="33">
      <c r="A17" s="44" t="s">
        <v>43</v>
      </c>
      <c r="B17" s="364" t="s">
        <v>44</v>
      </c>
      <c r="C17" s="364"/>
      <c r="D17" s="364"/>
      <c r="E17" s="364"/>
      <c r="F17" s="45"/>
      <c r="G17" s="46"/>
      <c r="H17" s="46"/>
      <c r="I17" s="46"/>
      <c r="J17" s="46"/>
      <c r="K17" s="46"/>
      <c r="L17" s="47">
        <f>SUM(L19:L21)</f>
        <v>8500</v>
      </c>
      <c r="M17" s="47">
        <f t="shared" ref="M17:N17" si="1">SUM(M19:M21)</f>
        <v>1238</v>
      </c>
      <c r="N17" s="47">
        <f t="shared" si="1"/>
        <v>9738</v>
      </c>
      <c r="O17" s="46"/>
      <c r="P17" s="46"/>
      <c r="Q17" s="46"/>
    </row>
    <row r="18" spans="1:19" s="18" customFormat="1" ht="25.5">
      <c r="A18" s="34" t="s">
        <v>45</v>
      </c>
      <c r="B18" s="48"/>
      <c r="C18" s="49" t="s">
        <v>46</v>
      </c>
      <c r="D18" s="50"/>
      <c r="E18" s="51"/>
      <c r="F18" s="24"/>
      <c r="G18" s="25"/>
      <c r="H18" s="25"/>
      <c r="I18" s="25"/>
      <c r="J18" s="25"/>
      <c r="K18" s="25"/>
      <c r="L18" s="25"/>
      <c r="M18" s="26"/>
      <c r="N18" s="25"/>
      <c r="O18" s="25"/>
      <c r="P18" s="25"/>
      <c r="Q18" s="25"/>
    </row>
    <row r="19" spans="1:19" s="18" customFormat="1" ht="50.1" customHeight="1">
      <c r="A19" s="88" t="s">
        <v>47</v>
      </c>
      <c r="B19" s="54"/>
      <c r="C19" s="55"/>
      <c r="D19" s="372" t="s">
        <v>48</v>
      </c>
      <c r="E19" s="373"/>
      <c r="F19" s="171" t="s">
        <v>49</v>
      </c>
      <c r="G19" s="87" t="s">
        <v>30</v>
      </c>
      <c r="H19" s="88" t="s">
        <v>50</v>
      </c>
      <c r="I19" s="92" t="s">
        <v>51</v>
      </c>
      <c r="J19" s="56" t="s">
        <v>42</v>
      </c>
      <c r="K19" s="172"/>
      <c r="L19" s="172">
        <v>6500</v>
      </c>
      <c r="M19" s="172"/>
      <c r="N19" s="57">
        <f>K19+L19+M19</f>
        <v>6500</v>
      </c>
      <c r="O19" s="58"/>
      <c r="P19" s="58"/>
      <c r="Q19" s="58"/>
    </row>
    <row r="20" spans="1:19" s="18" customFormat="1" ht="96.75" customHeight="1">
      <c r="A20" s="37" t="s">
        <v>52</v>
      </c>
      <c r="B20" s="48"/>
      <c r="C20" s="49"/>
      <c r="D20" s="155"/>
      <c r="E20" s="38" t="s">
        <v>53</v>
      </c>
      <c r="F20" s="39" t="s">
        <v>49</v>
      </c>
      <c r="G20" s="41" t="s">
        <v>54</v>
      </c>
      <c r="H20" s="41" t="s">
        <v>50</v>
      </c>
      <c r="I20" s="167" t="s">
        <v>55</v>
      </c>
      <c r="J20" s="52" t="s">
        <v>42</v>
      </c>
      <c r="K20" s="168"/>
      <c r="L20" s="169"/>
      <c r="M20" s="170">
        <v>1238</v>
      </c>
      <c r="N20" s="36">
        <f>K20+L20+M20</f>
        <v>1238</v>
      </c>
      <c r="O20" s="25"/>
      <c r="P20" s="25"/>
      <c r="Q20" s="25"/>
    </row>
    <row r="21" spans="1:19" s="18" customFormat="1" ht="42.75" customHeight="1">
      <c r="A21" s="37" t="s">
        <v>56</v>
      </c>
      <c r="B21" s="27"/>
      <c r="C21" s="28"/>
      <c r="D21" s="29"/>
      <c r="E21" s="153" t="s">
        <v>57</v>
      </c>
      <c r="F21" s="66" t="s">
        <v>49</v>
      </c>
      <c r="G21" s="34" t="s">
        <v>54</v>
      </c>
      <c r="H21" s="34" t="s">
        <v>50</v>
      </c>
      <c r="I21" s="154" t="s">
        <v>58</v>
      </c>
      <c r="J21" s="41" t="s">
        <v>42</v>
      </c>
      <c r="K21" s="154"/>
      <c r="L21" s="59">
        <v>2000</v>
      </c>
      <c r="M21" s="26"/>
      <c r="N21" s="36">
        <f>K21+L21+M21</f>
        <v>2000</v>
      </c>
      <c r="O21" s="25"/>
      <c r="P21" s="25"/>
      <c r="Q21" s="25"/>
    </row>
    <row r="22" spans="1:19" s="18" customFormat="1" ht="9" customHeight="1">
      <c r="A22" s="34"/>
      <c r="B22" s="27"/>
      <c r="C22" s="28"/>
      <c r="D22" s="29"/>
      <c r="E22" s="30"/>
      <c r="F22" s="24"/>
      <c r="G22" s="25"/>
      <c r="H22" s="25"/>
      <c r="I22" s="25"/>
      <c r="J22" s="25"/>
      <c r="K22" s="25"/>
      <c r="L22" s="25"/>
      <c r="M22" s="26"/>
      <c r="N22" s="25"/>
      <c r="O22" s="25"/>
      <c r="P22" s="25"/>
      <c r="Q22" s="25"/>
    </row>
    <row r="23" spans="1:19" s="18" customFormat="1" ht="33">
      <c r="A23" s="44" t="s">
        <v>59</v>
      </c>
      <c r="B23" s="364" t="s">
        <v>60</v>
      </c>
      <c r="C23" s="364"/>
      <c r="D23" s="364"/>
      <c r="E23" s="364"/>
      <c r="F23" s="45"/>
      <c r="G23" s="46"/>
      <c r="H23" s="46"/>
      <c r="I23" s="46"/>
      <c r="J23" s="46"/>
      <c r="K23" s="46"/>
      <c r="L23" s="60">
        <f>SUM(L25:L26)</f>
        <v>2500</v>
      </c>
      <c r="M23" s="60">
        <f t="shared" ref="M23:N23" si="2">SUM(M25:M26)</f>
        <v>4994</v>
      </c>
      <c r="N23" s="60">
        <f t="shared" si="2"/>
        <v>7494</v>
      </c>
      <c r="O23" s="46"/>
      <c r="P23" s="46"/>
      <c r="Q23" s="46"/>
    </row>
    <row r="24" spans="1:19" s="18" customFormat="1" ht="25.5">
      <c r="A24" s="19" t="s">
        <v>61</v>
      </c>
      <c r="B24" s="20"/>
      <c r="C24" s="61" t="s">
        <v>62</v>
      </c>
      <c r="D24" s="62"/>
      <c r="E24" s="63"/>
      <c r="F24" s="64"/>
      <c r="G24" s="25"/>
      <c r="H24" s="25"/>
      <c r="I24" s="25"/>
      <c r="J24" s="25"/>
      <c r="K24" s="25"/>
      <c r="L24" s="25"/>
      <c r="M24" s="26"/>
      <c r="N24" s="25"/>
      <c r="O24" s="25"/>
      <c r="P24" s="25"/>
      <c r="Q24" s="25"/>
    </row>
    <row r="25" spans="1:19" s="18" customFormat="1" ht="40.5" customHeight="1">
      <c r="A25" s="65" t="s">
        <v>63</v>
      </c>
      <c r="B25" s="27"/>
      <c r="C25" s="28"/>
      <c r="D25" s="29"/>
      <c r="E25" s="30" t="s">
        <v>64</v>
      </c>
      <c r="F25" s="66" t="s">
        <v>65</v>
      </c>
      <c r="G25" s="32" t="s">
        <v>30</v>
      </c>
      <c r="H25" s="32" t="s">
        <v>31</v>
      </c>
      <c r="I25" s="82" t="s">
        <v>66</v>
      </c>
      <c r="J25" s="34" t="s">
        <v>42</v>
      </c>
      <c r="K25" s="34"/>
      <c r="L25" s="35">
        <v>2500</v>
      </c>
      <c r="M25" s="35"/>
      <c r="N25" s="36">
        <f>K25+L25+M25</f>
        <v>2500</v>
      </c>
      <c r="O25" s="25"/>
      <c r="P25" s="25"/>
      <c r="Q25" s="25"/>
    </row>
    <row r="26" spans="1:19" s="18" customFormat="1" ht="40.5" customHeight="1">
      <c r="A26" s="65" t="s">
        <v>67</v>
      </c>
      <c r="B26" s="27"/>
      <c r="C26" s="28"/>
      <c r="D26" s="29"/>
      <c r="E26" s="30" t="s">
        <v>68</v>
      </c>
      <c r="F26" s="34" t="s">
        <v>65</v>
      </c>
      <c r="G26" s="32" t="s">
        <v>30</v>
      </c>
      <c r="H26" s="32" t="s">
        <v>31</v>
      </c>
      <c r="I26" s="82" t="s">
        <v>69</v>
      </c>
      <c r="J26" s="34" t="s">
        <v>42</v>
      </c>
      <c r="K26" s="34"/>
      <c r="L26" s="35"/>
      <c r="M26" s="35">
        <v>4994</v>
      </c>
      <c r="N26" s="36">
        <f>K26+L26+M26</f>
        <v>4994</v>
      </c>
      <c r="O26" s="25"/>
      <c r="P26" s="25"/>
      <c r="Q26" s="25"/>
    </row>
    <row r="27" spans="1:19" s="18" customFormat="1" ht="12.75">
      <c r="A27" s="34"/>
      <c r="B27" s="67"/>
      <c r="C27" s="68"/>
      <c r="D27" s="68"/>
      <c r="E27" s="106"/>
      <c r="F27" s="66"/>
      <c r="G27" s="32"/>
      <c r="H27" s="32"/>
      <c r="I27" s="82"/>
      <c r="J27" s="34"/>
      <c r="K27" s="25"/>
      <c r="L27" s="35"/>
      <c r="M27" s="35"/>
      <c r="N27" s="36"/>
      <c r="O27" s="25"/>
      <c r="P27" s="25"/>
      <c r="Q27" s="25"/>
    </row>
    <row r="28" spans="1:19" s="50" customFormat="1" ht="33">
      <c r="A28" s="44" t="s">
        <v>70</v>
      </c>
      <c r="B28" s="69" t="s">
        <v>71</v>
      </c>
      <c r="C28" s="69"/>
      <c r="D28" s="70"/>
      <c r="E28" s="70"/>
      <c r="F28" s="71"/>
      <c r="G28" s="72"/>
      <c r="H28" s="72"/>
      <c r="I28" s="73"/>
      <c r="J28" s="72"/>
      <c r="K28" s="74"/>
      <c r="L28" s="75">
        <f>SUM(L31:L51)</f>
        <v>397475.07836999994</v>
      </c>
      <c r="M28" s="75">
        <f t="shared" ref="M28:N28" si="3">SUM(M31:M51)</f>
        <v>96400</v>
      </c>
      <c r="N28" s="75">
        <f t="shared" si="3"/>
        <v>493875.07836999994</v>
      </c>
      <c r="O28" s="44"/>
      <c r="P28" s="44"/>
      <c r="Q28" s="44"/>
    </row>
    <row r="29" spans="1:19" s="18" customFormat="1" ht="25.5">
      <c r="A29" s="34" t="s">
        <v>72</v>
      </c>
      <c r="B29" s="27"/>
      <c r="C29" s="28" t="s">
        <v>73</v>
      </c>
      <c r="D29" s="105"/>
      <c r="E29" s="106"/>
      <c r="F29" s="76"/>
      <c r="G29" s="32"/>
      <c r="H29" s="32"/>
      <c r="I29" s="77"/>
      <c r="J29" s="32"/>
      <c r="K29" s="78"/>
      <c r="L29" s="79"/>
      <c r="M29" s="79"/>
      <c r="N29" s="36"/>
      <c r="O29" s="25"/>
      <c r="P29" s="25"/>
      <c r="Q29" s="25"/>
    </row>
    <row r="30" spans="1:19" s="18" customFormat="1" ht="41.25" customHeight="1">
      <c r="A30" s="34" t="s">
        <v>74</v>
      </c>
      <c r="B30" s="80"/>
      <c r="C30" s="81"/>
      <c r="D30" s="368" t="s">
        <v>75</v>
      </c>
      <c r="E30" s="369"/>
      <c r="F30" s="76"/>
      <c r="G30" s="32"/>
      <c r="H30" s="32"/>
      <c r="I30" s="82"/>
      <c r="J30" s="34"/>
      <c r="K30" s="78"/>
      <c r="L30" s="79"/>
      <c r="M30" s="79"/>
      <c r="N30" s="36"/>
      <c r="O30" s="25"/>
      <c r="P30" s="25"/>
      <c r="Q30" s="25"/>
    </row>
    <row r="31" spans="1:19" s="18" customFormat="1" ht="96" customHeight="1">
      <c r="A31" s="53" t="s">
        <v>76</v>
      </c>
      <c r="B31" s="84"/>
      <c r="C31" s="85"/>
      <c r="D31" s="150"/>
      <c r="E31" s="151" t="s">
        <v>274</v>
      </c>
      <c r="F31" s="86" t="s">
        <v>77</v>
      </c>
      <c r="G31" s="87" t="s">
        <v>30</v>
      </c>
      <c r="H31" s="87" t="s">
        <v>31</v>
      </c>
      <c r="I31" s="175" t="s">
        <v>78</v>
      </c>
      <c r="J31" s="88" t="s">
        <v>289</v>
      </c>
      <c r="K31" s="89"/>
      <c r="L31" s="93">
        <v>600</v>
      </c>
      <c r="M31" s="93">
        <f>85590+3160</f>
        <v>88750</v>
      </c>
      <c r="N31" s="57">
        <f>K31+L31+M31</f>
        <v>89350</v>
      </c>
      <c r="O31" s="58"/>
      <c r="P31" s="58"/>
      <c r="Q31" s="58"/>
      <c r="S31" s="83"/>
    </row>
    <row r="32" spans="1:19" s="18" customFormat="1" ht="40.5">
      <c r="A32" s="174" t="s">
        <v>79</v>
      </c>
      <c r="B32" s="80"/>
      <c r="C32" s="81"/>
      <c r="D32" s="152"/>
      <c r="E32" s="153" t="s">
        <v>275</v>
      </c>
      <c r="F32" s="34" t="s">
        <v>77</v>
      </c>
      <c r="G32" s="32" t="s">
        <v>30</v>
      </c>
      <c r="H32" s="32" t="s">
        <v>31</v>
      </c>
      <c r="I32" s="78"/>
      <c r="J32" s="34" t="s">
        <v>42</v>
      </c>
      <c r="K32" s="78"/>
      <c r="L32" s="122">
        <v>54100</v>
      </c>
      <c r="M32" s="173"/>
      <c r="N32" s="36">
        <f t="shared" ref="N32:N51" si="4">K32+L32+M32</f>
        <v>54100</v>
      </c>
      <c r="O32" s="25"/>
      <c r="P32" s="25"/>
      <c r="Q32" s="25"/>
    </row>
    <row r="33" spans="1:17" s="18" customFormat="1" ht="69" customHeight="1">
      <c r="A33" s="37" t="s">
        <v>80</v>
      </c>
      <c r="B33" s="80"/>
      <c r="C33" s="81"/>
      <c r="D33" s="105"/>
      <c r="E33" s="106" t="s">
        <v>276</v>
      </c>
      <c r="F33" s="76" t="s">
        <v>77</v>
      </c>
      <c r="G33" s="32" t="s">
        <v>30</v>
      </c>
      <c r="H33" s="32" t="s">
        <v>31</v>
      </c>
      <c r="I33" s="374" t="s">
        <v>78</v>
      </c>
      <c r="J33" s="34" t="s">
        <v>42</v>
      </c>
      <c r="K33" s="78"/>
      <c r="L33" s="79">
        <v>28570.2</v>
      </c>
      <c r="M33" s="78"/>
      <c r="N33" s="36">
        <f t="shared" si="4"/>
        <v>28570.2</v>
      </c>
      <c r="O33" s="25"/>
      <c r="P33" s="25"/>
      <c r="Q33" s="25"/>
    </row>
    <row r="34" spans="1:17" s="18" customFormat="1" ht="40.5">
      <c r="A34" s="37" t="s">
        <v>81</v>
      </c>
      <c r="B34" s="80"/>
      <c r="C34" s="81"/>
      <c r="D34" s="105"/>
      <c r="E34" s="106" t="s">
        <v>82</v>
      </c>
      <c r="F34" s="76" t="s">
        <v>77</v>
      </c>
      <c r="G34" s="32" t="s">
        <v>30</v>
      </c>
      <c r="H34" s="32" t="s">
        <v>31</v>
      </c>
      <c r="I34" s="374"/>
      <c r="J34" s="34" t="s">
        <v>42</v>
      </c>
      <c r="K34" s="78"/>
      <c r="L34" s="79">
        <v>101932.65</v>
      </c>
      <c r="M34" s="79"/>
      <c r="N34" s="36">
        <f t="shared" si="4"/>
        <v>101932.65</v>
      </c>
      <c r="O34" s="25"/>
      <c r="P34" s="25"/>
      <c r="Q34" s="25"/>
    </row>
    <row r="35" spans="1:17" s="18" customFormat="1" ht="40.5" customHeight="1">
      <c r="A35" s="37" t="s">
        <v>83</v>
      </c>
      <c r="B35" s="80"/>
      <c r="C35" s="81"/>
      <c r="D35" s="105"/>
      <c r="E35" s="106" t="s">
        <v>84</v>
      </c>
      <c r="F35" s="76" t="s">
        <v>77</v>
      </c>
      <c r="G35" s="32" t="s">
        <v>30</v>
      </c>
      <c r="H35" s="32" t="s">
        <v>31</v>
      </c>
      <c r="I35" s="374"/>
      <c r="J35" s="34" t="s">
        <v>42</v>
      </c>
      <c r="K35" s="78"/>
      <c r="L35" s="79">
        <v>4908.9219999999996</v>
      </c>
      <c r="M35" s="79"/>
      <c r="N35" s="36">
        <f t="shared" si="4"/>
        <v>4908.9219999999996</v>
      </c>
      <c r="O35" s="25"/>
      <c r="P35" s="25"/>
      <c r="Q35" s="25"/>
    </row>
    <row r="36" spans="1:17" s="18" customFormat="1" ht="40.5">
      <c r="A36" s="37" t="s">
        <v>85</v>
      </c>
      <c r="B36" s="80"/>
      <c r="C36" s="81"/>
      <c r="D36" s="105"/>
      <c r="E36" s="106" t="s">
        <v>86</v>
      </c>
      <c r="F36" s="76" t="s">
        <v>77</v>
      </c>
      <c r="G36" s="32" t="s">
        <v>30</v>
      </c>
      <c r="H36" s="32" t="s">
        <v>31</v>
      </c>
      <c r="I36" s="374"/>
      <c r="J36" s="34" t="s">
        <v>42</v>
      </c>
      <c r="K36" s="78"/>
      <c r="L36" s="79">
        <v>144288.6525</v>
      </c>
      <c r="M36" s="79"/>
      <c r="N36" s="36">
        <f t="shared" si="4"/>
        <v>144288.6525</v>
      </c>
      <c r="O36" s="25"/>
      <c r="P36" s="25"/>
      <c r="Q36" s="25"/>
    </row>
    <row r="37" spans="1:17" s="18" customFormat="1" ht="44.25" customHeight="1">
      <c r="A37" s="37" t="s">
        <v>87</v>
      </c>
      <c r="B37" s="80"/>
      <c r="C37" s="81"/>
      <c r="D37" s="105"/>
      <c r="E37" s="106" t="s">
        <v>277</v>
      </c>
      <c r="F37" s="76" t="s">
        <v>77</v>
      </c>
      <c r="G37" s="32" t="s">
        <v>30</v>
      </c>
      <c r="H37" s="91" t="s">
        <v>31</v>
      </c>
      <c r="I37" s="374" t="s">
        <v>88</v>
      </c>
      <c r="J37" s="76" t="s">
        <v>42</v>
      </c>
      <c r="K37" s="78"/>
      <c r="L37" s="79">
        <v>2475</v>
      </c>
      <c r="M37" s="79"/>
      <c r="N37" s="36">
        <f t="shared" si="4"/>
        <v>2475</v>
      </c>
      <c r="O37" s="25"/>
      <c r="P37" s="25"/>
      <c r="Q37" s="25"/>
    </row>
    <row r="38" spans="1:17" s="18" customFormat="1" ht="40.5">
      <c r="A38" s="37" t="s">
        <v>89</v>
      </c>
      <c r="B38" s="80"/>
      <c r="C38" s="81"/>
      <c r="D38" s="105"/>
      <c r="E38" s="106" t="s">
        <v>279</v>
      </c>
      <c r="F38" s="76" t="s">
        <v>77</v>
      </c>
      <c r="G38" s="32" t="s">
        <v>30</v>
      </c>
      <c r="H38" s="91" t="s">
        <v>31</v>
      </c>
      <c r="I38" s="374"/>
      <c r="J38" s="76" t="s">
        <v>42</v>
      </c>
      <c r="K38" s="78"/>
      <c r="L38" s="79">
        <v>3744</v>
      </c>
      <c r="M38" s="79"/>
      <c r="N38" s="36">
        <f t="shared" si="4"/>
        <v>3744</v>
      </c>
      <c r="O38" s="25"/>
      <c r="P38" s="25"/>
      <c r="Q38" s="25"/>
    </row>
    <row r="39" spans="1:17" s="18" customFormat="1" ht="40.5">
      <c r="A39" s="37" t="s">
        <v>90</v>
      </c>
      <c r="B39" s="80"/>
      <c r="C39" s="81"/>
      <c r="D39" s="105"/>
      <c r="E39" s="106" t="s">
        <v>278</v>
      </c>
      <c r="F39" s="76" t="s">
        <v>77</v>
      </c>
      <c r="G39" s="32" t="s">
        <v>30</v>
      </c>
      <c r="H39" s="91" t="s">
        <v>31</v>
      </c>
      <c r="I39" s="374"/>
      <c r="J39" s="76" t="s">
        <v>42</v>
      </c>
      <c r="K39" s="78"/>
      <c r="L39" s="79">
        <v>1750</v>
      </c>
      <c r="M39" s="79"/>
      <c r="N39" s="36">
        <f t="shared" si="4"/>
        <v>1750</v>
      </c>
      <c r="O39" s="25"/>
      <c r="P39" s="25"/>
      <c r="Q39" s="25"/>
    </row>
    <row r="40" spans="1:17" s="18" customFormat="1" ht="45.75" customHeight="1">
      <c r="A40" s="37" t="s">
        <v>91</v>
      </c>
      <c r="B40" s="80"/>
      <c r="C40" s="81"/>
      <c r="D40" s="152"/>
      <c r="E40" s="153" t="s">
        <v>92</v>
      </c>
      <c r="F40" s="76" t="s">
        <v>77</v>
      </c>
      <c r="G40" s="32" t="s">
        <v>30</v>
      </c>
      <c r="H40" s="32" t="s">
        <v>31</v>
      </c>
      <c r="I40" s="374" t="s">
        <v>93</v>
      </c>
      <c r="J40" s="34" t="s">
        <v>33</v>
      </c>
      <c r="K40" s="78"/>
      <c r="L40" s="79"/>
      <c r="M40" s="79">
        <v>1600</v>
      </c>
      <c r="N40" s="36">
        <f t="shared" si="4"/>
        <v>1600</v>
      </c>
      <c r="O40" s="25"/>
      <c r="P40" s="25"/>
      <c r="Q40" s="25"/>
    </row>
    <row r="41" spans="1:17" s="18" customFormat="1" ht="40.5">
      <c r="A41" s="37" t="s">
        <v>94</v>
      </c>
      <c r="B41" s="80"/>
      <c r="C41" s="81"/>
      <c r="D41" s="152"/>
      <c r="E41" s="153" t="s">
        <v>95</v>
      </c>
      <c r="F41" s="76" t="s">
        <v>77</v>
      </c>
      <c r="G41" s="32" t="s">
        <v>30</v>
      </c>
      <c r="H41" s="32" t="s">
        <v>31</v>
      </c>
      <c r="I41" s="374"/>
      <c r="J41" s="34" t="s">
        <v>33</v>
      </c>
      <c r="K41" s="78"/>
      <c r="L41" s="79"/>
      <c r="M41" s="79">
        <v>1400</v>
      </c>
      <c r="N41" s="36">
        <f t="shared" si="4"/>
        <v>1400</v>
      </c>
      <c r="O41" s="25"/>
      <c r="P41" s="25"/>
      <c r="Q41" s="25"/>
    </row>
    <row r="42" spans="1:17" s="18" customFormat="1" ht="40.5">
      <c r="A42" s="53" t="s">
        <v>96</v>
      </c>
      <c r="B42" s="84"/>
      <c r="C42" s="85"/>
      <c r="D42" s="150"/>
      <c r="E42" s="151" t="s">
        <v>97</v>
      </c>
      <c r="F42" s="86" t="s">
        <v>77</v>
      </c>
      <c r="G42" s="87" t="s">
        <v>30</v>
      </c>
      <c r="H42" s="87" t="s">
        <v>31</v>
      </c>
      <c r="I42" s="375"/>
      <c r="J42" s="88" t="s">
        <v>42</v>
      </c>
      <c r="K42" s="89"/>
      <c r="L42" s="93"/>
      <c r="M42" s="93">
        <v>1000</v>
      </c>
      <c r="N42" s="57">
        <f t="shared" si="4"/>
        <v>1000</v>
      </c>
      <c r="O42" s="58"/>
      <c r="P42" s="58"/>
      <c r="Q42" s="58"/>
    </row>
    <row r="43" spans="1:17" s="18" customFormat="1" ht="40.5">
      <c r="A43" s="37" t="s">
        <v>98</v>
      </c>
      <c r="B43" s="80"/>
      <c r="C43" s="81"/>
      <c r="D43" s="105"/>
      <c r="E43" s="106" t="s">
        <v>99</v>
      </c>
      <c r="F43" s="76" t="s">
        <v>77</v>
      </c>
      <c r="G43" s="32" t="s">
        <v>30</v>
      </c>
      <c r="H43" s="32" t="s">
        <v>31</v>
      </c>
      <c r="I43" s="82" t="s">
        <v>100</v>
      </c>
      <c r="J43" s="34" t="s">
        <v>42</v>
      </c>
      <c r="K43" s="78"/>
      <c r="L43" s="79"/>
      <c r="M43" s="79">
        <v>500</v>
      </c>
      <c r="N43" s="36">
        <f t="shared" si="4"/>
        <v>500</v>
      </c>
      <c r="O43" s="25"/>
      <c r="P43" s="25"/>
      <c r="Q43" s="25"/>
    </row>
    <row r="44" spans="1:17" s="18" customFormat="1" ht="42" customHeight="1">
      <c r="A44" s="37" t="s">
        <v>101</v>
      </c>
      <c r="B44" s="80"/>
      <c r="C44" s="81"/>
      <c r="D44" s="152"/>
      <c r="E44" s="153" t="s">
        <v>102</v>
      </c>
      <c r="F44" s="34" t="s">
        <v>77</v>
      </c>
      <c r="G44" s="32" t="s">
        <v>30</v>
      </c>
      <c r="H44" s="32" t="s">
        <v>31</v>
      </c>
      <c r="I44" s="33" t="s">
        <v>103</v>
      </c>
      <c r="J44" s="34" t="s">
        <v>42</v>
      </c>
      <c r="K44" s="78"/>
      <c r="L44" s="79"/>
      <c r="M44" s="79">
        <v>500</v>
      </c>
      <c r="N44" s="36">
        <f t="shared" si="4"/>
        <v>500</v>
      </c>
      <c r="O44" s="25"/>
      <c r="P44" s="25"/>
      <c r="Q44" s="25"/>
    </row>
    <row r="45" spans="1:17" s="18" customFormat="1" ht="40.5">
      <c r="A45" s="37" t="s">
        <v>104</v>
      </c>
      <c r="B45" s="80"/>
      <c r="C45" s="81"/>
      <c r="D45" s="105"/>
      <c r="E45" s="106" t="s">
        <v>105</v>
      </c>
      <c r="F45" s="76" t="s">
        <v>77</v>
      </c>
      <c r="G45" s="32" t="s">
        <v>30</v>
      </c>
      <c r="H45" s="32" t="s">
        <v>31</v>
      </c>
      <c r="I45" s="82" t="s">
        <v>106</v>
      </c>
      <c r="J45" s="34" t="s">
        <v>42</v>
      </c>
      <c r="K45" s="78"/>
      <c r="L45" s="79"/>
      <c r="M45" s="79">
        <v>100</v>
      </c>
      <c r="N45" s="36">
        <f t="shared" si="4"/>
        <v>100</v>
      </c>
      <c r="O45" s="25"/>
      <c r="P45" s="25"/>
      <c r="Q45" s="25"/>
    </row>
    <row r="46" spans="1:17" s="18" customFormat="1" ht="40.5">
      <c r="A46" s="37" t="s">
        <v>107</v>
      </c>
      <c r="B46" s="80"/>
      <c r="C46" s="81"/>
      <c r="D46" s="105"/>
      <c r="E46" s="106" t="s">
        <v>108</v>
      </c>
      <c r="F46" s="76" t="s">
        <v>77</v>
      </c>
      <c r="G46" s="32" t="s">
        <v>30</v>
      </c>
      <c r="H46" s="32" t="s">
        <v>31</v>
      </c>
      <c r="I46" s="82" t="s">
        <v>109</v>
      </c>
      <c r="J46" s="34" t="s">
        <v>42</v>
      </c>
      <c r="K46" s="78"/>
      <c r="L46" s="79"/>
      <c r="M46" s="79">
        <v>50</v>
      </c>
      <c r="N46" s="36">
        <f t="shared" si="4"/>
        <v>50</v>
      </c>
      <c r="O46" s="25"/>
      <c r="P46" s="25"/>
      <c r="Q46" s="25"/>
    </row>
    <row r="47" spans="1:17" s="18" customFormat="1" ht="81.75" customHeight="1">
      <c r="A47" s="37" t="s">
        <v>110</v>
      </c>
      <c r="B47" s="80"/>
      <c r="C47" s="81"/>
      <c r="D47" s="105"/>
      <c r="E47" s="106" t="s">
        <v>280</v>
      </c>
      <c r="F47" s="76" t="s">
        <v>77</v>
      </c>
      <c r="G47" s="32" t="s">
        <v>30</v>
      </c>
      <c r="H47" s="32" t="s">
        <v>31</v>
      </c>
      <c r="I47" s="82" t="s">
        <v>111</v>
      </c>
      <c r="J47" s="34" t="s">
        <v>42</v>
      </c>
      <c r="K47" s="78"/>
      <c r="L47" s="79">
        <v>7380</v>
      </c>
      <c r="M47" s="79"/>
      <c r="N47" s="36">
        <f t="shared" si="4"/>
        <v>7380</v>
      </c>
      <c r="O47" s="25"/>
      <c r="P47" s="25"/>
      <c r="Q47" s="25"/>
    </row>
    <row r="48" spans="1:17" s="18" customFormat="1" ht="40.5">
      <c r="A48" s="37" t="s">
        <v>112</v>
      </c>
      <c r="B48" s="80"/>
      <c r="C48" s="81"/>
      <c r="D48" s="105"/>
      <c r="E48" s="106" t="s">
        <v>113</v>
      </c>
      <c r="F48" s="76" t="s">
        <v>77</v>
      </c>
      <c r="G48" s="32" t="s">
        <v>30</v>
      </c>
      <c r="H48" s="32" t="s">
        <v>31</v>
      </c>
      <c r="I48" s="82" t="s">
        <v>114</v>
      </c>
      <c r="J48" s="34" t="s">
        <v>42</v>
      </c>
      <c r="K48" s="78"/>
      <c r="L48" s="79">
        <v>2000</v>
      </c>
      <c r="M48" s="79">
        <v>2500</v>
      </c>
      <c r="N48" s="36">
        <f t="shared" si="4"/>
        <v>4500</v>
      </c>
      <c r="O48" s="25"/>
      <c r="P48" s="25"/>
      <c r="Q48" s="25"/>
    </row>
    <row r="49" spans="1:19" s="18" customFormat="1" ht="63.75">
      <c r="A49" s="37" t="s">
        <v>115</v>
      </c>
      <c r="B49" s="80"/>
      <c r="C49" s="81"/>
      <c r="D49" s="105"/>
      <c r="E49" s="94" t="s">
        <v>116</v>
      </c>
      <c r="F49" s="76" t="s">
        <v>77</v>
      </c>
      <c r="G49" s="32" t="s">
        <v>30</v>
      </c>
      <c r="H49" s="32" t="s">
        <v>31</v>
      </c>
      <c r="I49" s="82" t="s">
        <v>117</v>
      </c>
      <c r="J49" s="34" t="s">
        <v>42</v>
      </c>
      <c r="K49" s="78"/>
      <c r="L49" s="79">
        <v>5078.5538699999997</v>
      </c>
      <c r="M49" s="79"/>
      <c r="N49" s="36">
        <f t="shared" si="4"/>
        <v>5078.5538699999997</v>
      </c>
      <c r="O49" s="25"/>
      <c r="P49" s="25"/>
      <c r="Q49" s="25"/>
    </row>
    <row r="50" spans="1:19" s="18" customFormat="1" ht="40.5">
      <c r="A50" s="37" t="s">
        <v>118</v>
      </c>
      <c r="B50" s="80"/>
      <c r="C50" s="81"/>
      <c r="D50" s="105"/>
      <c r="E50" s="106" t="s">
        <v>119</v>
      </c>
      <c r="F50" s="76" t="s">
        <v>120</v>
      </c>
      <c r="G50" s="52" t="s">
        <v>121</v>
      </c>
      <c r="H50" s="52" t="s">
        <v>50</v>
      </c>
      <c r="I50" s="82" t="s">
        <v>122</v>
      </c>
      <c r="J50" s="34" t="s">
        <v>42</v>
      </c>
      <c r="K50" s="78"/>
      <c r="L50" s="79">
        <v>50</v>
      </c>
      <c r="M50" s="79"/>
      <c r="N50" s="36">
        <f t="shared" si="4"/>
        <v>50</v>
      </c>
      <c r="O50" s="25"/>
      <c r="P50" s="25"/>
      <c r="Q50" s="25"/>
    </row>
    <row r="51" spans="1:19" s="18" customFormat="1" ht="40.5">
      <c r="A51" s="37" t="s">
        <v>123</v>
      </c>
      <c r="B51" s="80"/>
      <c r="C51" s="81"/>
      <c r="D51" s="152"/>
      <c r="E51" s="153" t="s">
        <v>124</v>
      </c>
      <c r="F51" s="76" t="s">
        <v>77</v>
      </c>
      <c r="G51" s="95" t="s">
        <v>125</v>
      </c>
      <c r="H51" s="52" t="s">
        <v>50</v>
      </c>
      <c r="I51" s="154" t="s">
        <v>126</v>
      </c>
      <c r="J51" s="34" t="s">
        <v>212</v>
      </c>
      <c r="K51" s="78"/>
      <c r="L51" s="79">
        <f>10217+30380.1</f>
        <v>40597.1</v>
      </c>
      <c r="M51" s="79"/>
      <c r="N51" s="36">
        <f t="shared" si="4"/>
        <v>40597.1</v>
      </c>
      <c r="O51" s="25"/>
      <c r="P51" s="25"/>
      <c r="Q51" s="25"/>
      <c r="R51" s="96">
        <v>20253400</v>
      </c>
      <c r="S51" s="97">
        <f>R51/2</f>
        <v>10126700</v>
      </c>
    </row>
    <row r="52" spans="1:19" s="18" customFormat="1" ht="14.25" customHeight="1">
      <c r="A52" s="88"/>
      <c r="B52" s="84"/>
      <c r="C52" s="85"/>
      <c r="D52" s="150"/>
      <c r="E52" s="151"/>
      <c r="F52" s="86"/>
      <c r="G52" s="87"/>
      <c r="H52" s="87"/>
      <c r="I52" s="156"/>
      <c r="J52" s="88"/>
      <c r="K52" s="89"/>
      <c r="L52" s="93"/>
      <c r="M52" s="93"/>
      <c r="N52" s="57"/>
      <c r="O52" s="58"/>
      <c r="P52" s="58"/>
      <c r="Q52" s="58"/>
      <c r="R52" s="97">
        <f>R51+S51</f>
        <v>30380100</v>
      </c>
    </row>
    <row r="53" spans="1:19" s="18" customFormat="1" ht="33">
      <c r="A53" s="44" t="s">
        <v>127</v>
      </c>
      <c r="B53" s="376" t="s">
        <v>128</v>
      </c>
      <c r="C53" s="376"/>
      <c r="D53" s="376"/>
      <c r="E53" s="376"/>
      <c r="F53" s="98"/>
      <c r="G53" s="99"/>
      <c r="H53" s="99"/>
      <c r="I53" s="100"/>
      <c r="J53" s="98"/>
      <c r="K53" s="101"/>
      <c r="L53" s="75">
        <f>SUM(L55:L66)</f>
        <v>5182.43498</v>
      </c>
      <c r="M53" s="75">
        <f t="shared" ref="M53:N53" si="5">SUM(M55:M66)</f>
        <v>21260</v>
      </c>
      <c r="N53" s="75">
        <f t="shared" si="5"/>
        <v>26442.434979999998</v>
      </c>
      <c r="O53" s="46"/>
      <c r="P53" s="46"/>
      <c r="Q53" s="46"/>
      <c r="R53" s="97">
        <f>R52/1000</f>
        <v>30380.1</v>
      </c>
    </row>
    <row r="54" spans="1:19" s="18" customFormat="1" ht="25.5">
      <c r="A54" s="19" t="s">
        <v>129</v>
      </c>
      <c r="B54" s="20"/>
      <c r="C54" s="358" t="s">
        <v>130</v>
      </c>
      <c r="D54" s="358"/>
      <c r="E54" s="359"/>
      <c r="F54" s="76"/>
      <c r="G54" s="32"/>
      <c r="H54" s="32"/>
      <c r="I54" s="82"/>
      <c r="J54" s="34"/>
      <c r="K54" s="78"/>
      <c r="L54" s="79"/>
      <c r="M54" s="79"/>
      <c r="N54" s="36"/>
      <c r="O54" s="25"/>
      <c r="P54" s="25"/>
      <c r="Q54" s="25"/>
    </row>
    <row r="55" spans="1:19" s="18" customFormat="1" ht="122.25" customHeight="1">
      <c r="A55" s="19" t="s">
        <v>131</v>
      </c>
      <c r="B55" s="80"/>
      <c r="C55" s="81"/>
      <c r="D55" s="152"/>
      <c r="E55" s="153" t="s">
        <v>281</v>
      </c>
      <c r="F55" s="76" t="s">
        <v>132</v>
      </c>
      <c r="G55" s="32" t="s">
        <v>121</v>
      </c>
      <c r="H55" s="32" t="s">
        <v>50</v>
      </c>
      <c r="I55" s="154" t="s">
        <v>133</v>
      </c>
      <c r="J55" s="34" t="s">
        <v>42</v>
      </c>
      <c r="K55" s="78"/>
      <c r="L55" s="79">
        <v>1555.2</v>
      </c>
      <c r="M55" s="79"/>
      <c r="N55" s="36">
        <f t="shared" ref="N55:N66" si="6">K55+L55+M55</f>
        <v>1555.2</v>
      </c>
      <c r="O55" s="25"/>
      <c r="P55" s="25"/>
      <c r="Q55" s="25"/>
    </row>
    <row r="56" spans="1:19" s="18" customFormat="1" ht="38.25">
      <c r="A56" s="19" t="s">
        <v>134</v>
      </c>
      <c r="B56" s="80"/>
      <c r="C56" s="81"/>
      <c r="D56" s="152"/>
      <c r="E56" s="153" t="s">
        <v>135</v>
      </c>
      <c r="F56" s="34" t="s">
        <v>132</v>
      </c>
      <c r="G56" s="32" t="s">
        <v>121</v>
      </c>
      <c r="H56" s="32" t="s">
        <v>50</v>
      </c>
      <c r="I56" s="154" t="s">
        <v>136</v>
      </c>
      <c r="J56" s="34" t="s">
        <v>42</v>
      </c>
      <c r="K56" s="78"/>
      <c r="L56" s="79">
        <v>279.60000000000002</v>
      </c>
      <c r="M56" s="79"/>
      <c r="N56" s="36">
        <f t="shared" si="6"/>
        <v>279.60000000000002</v>
      </c>
      <c r="O56" s="25"/>
      <c r="P56" s="25"/>
      <c r="Q56" s="25"/>
    </row>
    <row r="57" spans="1:19" s="18" customFormat="1" ht="38.25">
      <c r="A57" s="19" t="s">
        <v>137</v>
      </c>
      <c r="B57" s="80"/>
      <c r="C57" s="81"/>
      <c r="D57" s="105"/>
      <c r="E57" s="106" t="s">
        <v>138</v>
      </c>
      <c r="F57" s="76" t="s">
        <v>132</v>
      </c>
      <c r="G57" s="32" t="s">
        <v>121</v>
      </c>
      <c r="H57" s="32" t="s">
        <v>50</v>
      </c>
      <c r="I57" s="82" t="s">
        <v>139</v>
      </c>
      <c r="J57" s="34" t="s">
        <v>42</v>
      </c>
      <c r="K57" s="78"/>
      <c r="L57" s="79">
        <v>100</v>
      </c>
      <c r="M57" s="79"/>
      <c r="N57" s="36">
        <f t="shared" si="6"/>
        <v>100</v>
      </c>
      <c r="O57" s="25"/>
      <c r="P57" s="25"/>
      <c r="Q57" s="25"/>
    </row>
    <row r="58" spans="1:19" s="18" customFormat="1" ht="157.5" customHeight="1">
      <c r="A58" s="19" t="s">
        <v>140</v>
      </c>
      <c r="B58" s="80"/>
      <c r="C58" s="81"/>
      <c r="D58" s="105"/>
      <c r="E58" s="106" t="s">
        <v>141</v>
      </c>
      <c r="F58" s="34" t="s">
        <v>132</v>
      </c>
      <c r="G58" s="32" t="s">
        <v>121</v>
      </c>
      <c r="H58" s="32" t="s">
        <v>50</v>
      </c>
      <c r="I58" s="82" t="s">
        <v>142</v>
      </c>
      <c r="J58" s="34" t="s">
        <v>42</v>
      </c>
      <c r="K58" s="78"/>
      <c r="L58" s="79">
        <v>466.4855</v>
      </c>
      <c r="M58" s="79"/>
      <c r="N58" s="36">
        <f t="shared" si="6"/>
        <v>466.4855</v>
      </c>
      <c r="O58" s="25"/>
      <c r="P58" s="25"/>
      <c r="Q58" s="25"/>
    </row>
    <row r="59" spans="1:19" s="18" customFormat="1" ht="58.5" customHeight="1">
      <c r="A59" s="102" t="s">
        <v>143</v>
      </c>
      <c r="B59" s="84"/>
      <c r="C59" s="85"/>
      <c r="D59" s="150"/>
      <c r="E59" s="151" t="s">
        <v>144</v>
      </c>
      <c r="F59" s="88" t="s">
        <v>132</v>
      </c>
      <c r="G59" s="87" t="s">
        <v>121</v>
      </c>
      <c r="H59" s="87" t="s">
        <v>50</v>
      </c>
      <c r="I59" s="156" t="s">
        <v>145</v>
      </c>
      <c r="J59" s="88" t="s">
        <v>42</v>
      </c>
      <c r="K59" s="89"/>
      <c r="L59" s="93">
        <v>1090.64948</v>
      </c>
      <c r="M59" s="93"/>
      <c r="N59" s="57">
        <f t="shared" si="6"/>
        <v>1090.64948</v>
      </c>
      <c r="O59" s="58"/>
      <c r="P59" s="58"/>
      <c r="Q59" s="58"/>
    </row>
    <row r="60" spans="1:19" s="18" customFormat="1" ht="285" customHeight="1">
      <c r="A60" s="19" t="s">
        <v>146</v>
      </c>
      <c r="B60" s="80"/>
      <c r="C60" s="81"/>
      <c r="D60" s="152"/>
      <c r="E60" s="153" t="s">
        <v>147</v>
      </c>
      <c r="F60" s="76" t="s">
        <v>132</v>
      </c>
      <c r="G60" s="32" t="s">
        <v>121</v>
      </c>
      <c r="H60" s="32" t="s">
        <v>50</v>
      </c>
      <c r="I60" s="154" t="s">
        <v>148</v>
      </c>
      <c r="J60" s="34" t="s">
        <v>42</v>
      </c>
      <c r="K60" s="78"/>
      <c r="L60" s="79">
        <v>1690.5</v>
      </c>
      <c r="M60" s="79">
        <v>2660</v>
      </c>
      <c r="N60" s="36">
        <f t="shared" si="6"/>
        <v>4350.5</v>
      </c>
      <c r="O60" s="25"/>
      <c r="P60" s="25"/>
      <c r="Q60" s="25"/>
    </row>
    <row r="61" spans="1:19" s="18" customFormat="1" ht="63.75">
      <c r="A61" s="19" t="s">
        <v>149</v>
      </c>
      <c r="B61" s="80"/>
      <c r="C61" s="81"/>
      <c r="D61" s="152"/>
      <c r="E61" s="153" t="s">
        <v>150</v>
      </c>
      <c r="F61" s="34" t="s">
        <v>132</v>
      </c>
      <c r="G61" s="32" t="s">
        <v>121</v>
      </c>
      <c r="H61" s="32" t="s">
        <v>50</v>
      </c>
      <c r="I61" s="154" t="s">
        <v>151</v>
      </c>
      <c r="J61" s="34" t="s">
        <v>42</v>
      </c>
      <c r="K61" s="78"/>
      <c r="L61" s="79"/>
      <c r="M61" s="79">
        <v>5000</v>
      </c>
      <c r="N61" s="36">
        <f t="shared" si="6"/>
        <v>5000</v>
      </c>
      <c r="O61" s="25"/>
      <c r="P61" s="25"/>
      <c r="Q61" s="25"/>
    </row>
    <row r="62" spans="1:19" s="18" customFormat="1" ht="38.25">
      <c r="A62" s="102" t="s">
        <v>152</v>
      </c>
      <c r="B62" s="84"/>
      <c r="C62" s="85"/>
      <c r="D62" s="150"/>
      <c r="E62" s="151" t="s">
        <v>153</v>
      </c>
      <c r="F62" s="86" t="s">
        <v>132</v>
      </c>
      <c r="G62" s="87" t="s">
        <v>121</v>
      </c>
      <c r="H62" s="87" t="s">
        <v>50</v>
      </c>
      <c r="I62" s="156" t="s">
        <v>154</v>
      </c>
      <c r="J62" s="88" t="s">
        <v>42</v>
      </c>
      <c r="K62" s="89"/>
      <c r="L62" s="93"/>
      <c r="M62" s="93">
        <v>300</v>
      </c>
      <c r="N62" s="57">
        <f t="shared" si="6"/>
        <v>300</v>
      </c>
      <c r="O62" s="58"/>
      <c r="P62" s="58"/>
      <c r="Q62" s="58"/>
    </row>
    <row r="63" spans="1:19" s="18" customFormat="1" ht="38.25">
      <c r="A63" s="19" t="s">
        <v>155</v>
      </c>
      <c r="B63" s="80"/>
      <c r="C63" s="81"/>
      <c r="D63" s="105"/>
      <c r="E63" s="106" t="s">
        <v>156</v>
      </c>
      <c r="F63" s="76" t="s">
        <v>132</v>
      </c>
      <c r="G63" s="32" t="s">
        <v>121</v>
      </c>
      <c r="H63" s="32" t="s">
        <v>50</v>
      </c>
      <c r="I63" s="82" t="s">
        <v>157</v>
      </c>
      <c r="J63" s="34" t="s">
        <v>42</v>
      </c>
      <c r="K63" s="78"/>
      <c r="L63" s="79"/>
      <c r="M63" s="79">
        <v>1000</v>
      </c>
      <c r="N63" s="36">
        <f t="shared" si="6"/>
        <v>1000</v>
      </c>
      <c r="O63" s="25"/>
      <c r="P63" s="25"/>
      <c r="Q63" s="25"/>
    </row>
    <row r="64" spans="1:19" s="18" customFormat="1" ht="38.25">
      <c r="A64" s="19" t="s">
        <v>158</v>
      </c>
      <c r="B64" s="80"/>
      <c r="C64" s="81"/>
      <c r="D64" s="105"/>
      <c r="E64" s="106" t="s">
        <v>159</v>
      </c>
      <c r="F64" s="76" t="s">
        <v>132</v>
      </c>
      <c r="G64" s="32" t="s">
        <v>121</v>
      </c>
      <c r="H64" s="32" t="s">
        <v>50</v>
      </c>
      <c r="I64" s="82" t="s">
        <v>160</v>
      </c>
      <c r="J64" s="34" t="s">
        <v>42</v>
      </c>
      <c r="K64" s="78"/>
      <c r="L64" s="79"/>
      <c r="M64" s="79">
        <v>2000</v>
      </c>
      <c r="N64" s="36">
        <f t="shared" si="6"/>
        <v>2000</v>
      </c>
      <c r="O64" s="25"/>
      <c r="P64" s="25"/>
      <c r="Q64" s="25"/>
    </row>
    <row r="65" spans="1:17" s="18" customFormat="1" ht="38.25">
      <c r="A65" s="19" t="s">
        <v>161</v>
      </c>
      <c r="B65" s="80"/>
      <c r="C65" s="81"/>
      <c r="D65" s="105"/>
      <c r="E65" s="106" t="s">
        <v>162</v>
      </c>
      <c r="F65" s="34" t="s">
        <v>132</v>
      </c>
      <c r="G65" s="32" t="s">
        <v>121</v>
      </c>
      <c r="H65" s="32" t="s">
        <v>50</v>
      </c>
      <c r="I65" s="82" t="s">
        <v>163</v>
      </c>
      <c r="J65" s="34" t="s">
        <v>42</v>
      </c>
      <c r="K65" s="78"/>
      <c r="L65" s="79"/>
      <c r="M65" s="79">
        <v>10000</v>
      </c>
      <c r="N65" s="36">
        <f t="shared" si="6"/>
        <v>10000</v>
      </c>
      <c r="O65" s="25"/>
      <c r="P65" s="25"/>
      <c r="Q65" s="25"/>
    </row>
    <row r="66" spans="1:17" s="18" customFormat="1" ht="51">
      <c r="A66" s="19" t="s">
        <v>164</v>
      </c>
      <c r="B66" s="80"/>
      <c r="C66" s="81"/>
      <c r="D66" s="105"/>
      <c r="E66" s="106" t="s">
        <v>165</v>
      </c>
      <c r="F66" s="76" t="s">
        <v>132</v>
      </c>
      <c r="G66" s="32" t="s">
        <v>121</v>
      </c>
      <c r="H66" s="32" t="s">
        <v>50</v>
      </c>
      <c r="I66" s="82" t="s">
        <v>166</v>
      </c>
      <c r="J66" s="34" t="s">
        <v>42</v>
      </c>
      <c r="K66" s="78"/>
      <c r="L66" s="79"/>
      <c r="M66" s="79">
        <v>300</v>
      </c>
      <c r="N66" s="36">
        <f t="shared" si="6"/>
        <v>300</v>
      </c>
      <c r="O66" s="25"/>
      <c r="P66" s="25"/>
      <c r="Q66" s="25"/>
    </row>
    <row r="67" spans="1:17" s="18" customFormat="1" ht="6.75" customHeight="1">
      <c r="A67" s="34"/>
      <c r="B67" s="80"/>
      <c r="C67" s="81"/>
      <c r="D67" s="105"/>
      <c r="E67" s="106"/>
      <c r="F67" s="76"/>
      <c r="G67" s="32"/>
      <c r="H67" s="32"/>
      <c r="I67" s="82"/>
      <c r="J67" s="34"/>
      <c r="K67" s="78"/>
      <c r="L67" s="79"/>
      <c r="M67" s="79"/>
      <c r="N67" s="36"/>
      <c r="O67" s="25"/>
      <c r="P67" s="25"/>
      <c r="Q67" s="25"/>
    </row>
    <row r="68" spans="1:17" s="18" customFormat="1" ht="33">
      <c r="A68" s="44" t="s">
        <v>167</v>
      </c>
      <c r="B68" s="376" t="s">
        <v>168</v>
      </c>
      <c r="C68" s="376"/>
      <c r="D68" s="376"/>
      <c r="E68" s="376"/>
      <c r="F68" s="98"/>
      <c r="G68" s="99"/>
      <c r="H68" s="99"/>
      <c r="I68" s="100"/>
      <c r="J68" s="98"/>
      <c r="K68" s="101"/>
      <c r="L68" s="75">
        <f>SUM(L70:L72)</f>
        <v>15817.4</v>
      </c>
      <c r="M68" s="75">
        <f t="shared" ref="M68:N68" si="7">SUM(M70:M72)</f>
        <v>9800</v>
      </c>
      <c r="N68" s="75">
        <f t="shared" si="7"/>
        <v>25617.4</v>
      </c>
      <c r="O68" s="46"/>
      <c r="P68" s="46"/>
      <c r="Q68" s="46"/>
    </row>
    <row r="69" spans="1:17" s="18" customFormat="1" ht="30.75" customHeight="1">
      <c r="A69" s="104" t="s">
        <v>169</v>
      </c>
      <c r="B69" s="20"/>
      <c r="C69" s="360" t="s">
        <v>170</v>
      </c>
      <c r="D69" s="360"/>
      <c r="E69" s="361"/>
      <c r="F69" s="76"/>
      <c r="G69" s="32"/>
      <c r="H69" s="32"/>
      <c r="I69" s="82"/>
      <c r="J69" s="34"/>
      <c r="K69" s="78"/>
      <c r="L69" s="79"/>
      <c r="M69" s="79"/>
      <c r="N69" s="36"/>
      <c r="O69" s="25"/>
      <c r="P69" s="25"/>
      <c r="Q69" s="25"/>
    </row>
    <row r="70" spans="1:17" s="18" customFormat="1" ht="103.5" customHeight="1">
      <c r="A70" s="104" t="s">
        <v>171</v>
      </c>
      <c r="B70" s="80"/>
      <c r="C70" s="81"/>
      <c r="D70" s="370" t="s">
        <v>282</v>
      </c>
      <c r="E70" s="371"/>
      <c r="F70" s="76" t="s">
        <v>172</v>
      </c>
      <c r="G70" s="32" t="s">
        <v>121</v>
      </c>
      <c r="H70" s="32" t="s">
        <v>50</v>
      </c>
      <c r="I70" s="82" t="s">
        <v>173</v>
      </c>
      <c r="J70" s="34" t="s">
        <v>42</v>
      </c>
      <c r="K70" s="78"/>
      <c r="L70" s="79">
        <v>2499</v>
      </c>
      <c r="M70" s="79"/>
      <c r="N70" s="36">
        <f t="shared" ref="N70:N72" si="8">K70+L70+M70</f>
        <v>2499</v>
      </c>
      <c r="O70" s="25"/>
      <c r="P70" s="25"/>
      <c r="Q70" s="25"/>
    </row>
    <row r="71" spans="1:17" s="18" customFormat="1" ht="79.5" customHeight="1">
      <c r="A71" s="104" t="s">
        <v>174</v>
      </c>
      <c r="B71" s="80"/>
      <c r="C71" s="81"/>
      <c r="D71" s="370" t="s">
        <v>175</v>
      </c>
      <c r="E71" s="371"/>
      <c r="F71" s="76" t="s">
        <v>172</v>
      </c>
      <c r="G71" s="32" t="s">
        <v>121</v>
      </c>
      <c r="H71" s="32" t="s">
        <v>50</v>
      </c>
      <c r="I71" s="82" t="s">
        <v>176</v>
      </c>
      <c r="J71" s="34" t="s">
        <v>42</v>
      </c>
      <c r="K71" s="78"/>
      <c r="L71" s="79">
        <v>13318.4</v>
      </c>
      <c r="M71" s="79"/>
      <c r="N71" s="36">
        <f t="shared" si="8"/>
        <v>13318.4</v>
      </c>
      <c r="O71" s="25"/>
      <c r="P71" s="25"/>
      <c r="Q71" s="25"/>
    </row>
    <row r="72" spans="1:17" s="18" customFormat="1" ht="52.5" customHeight="1">
      <c r="A72" s="19" t="s">
        <v>177</v>
      </c>
      <c r="B72" s="80"/>
      <c r="C72" s="81"/>
      <c r="D72" s="371" t="s">
        <v>178</v>
      </c>
      <c r="E72" s="374"/>
      <c r="F72" s="34" t="s">
        <v>172</v>
      </c>
      <c r="G72" s="32" t="s">
        <v>30</v>
      </c>
      <c r="H72" s="32" t="s">
        <v>50</v>
      </c>
      <c r="I72" s="154" t="s">
        <v>179</v>
      </c>
      <c r="J72" s="34" t="s">
        <v>42</v>
      </c>
      <c r="K72" s="78"/>
      <c r="L72" s="79"/>
      <c r="M72" s="79">
        <v>9800</v>
      </c>
      <c r="N72" s="36">
        <f t="shared" si="8"/>
        <v>9800</v>
      </c>
      <c r="O72" s="25"/>
      <c r="P72" s="25"/>
      <c r="Q72" s="25"/>
    </row>
    <row r="73" spans="1:17" s="18" customFormat="1" ht="12.75">
      <c r="A73" s="88"/>
      <c r="B73" s="84"/>
      <c r="C73" s="85"/>
      <c r="D73" s="150"/>
      <c r="E73" s="151" t="s">
        <v>180</v>
      </c>
      <c r="F73" s="88"/>
      <c r="G73" s="87"/>
      <c r="H73" s="87"/>
      <c r="I73" s="156"/>
      <c r="J73" s="88"/>
      <c r="K73" s="89"/>
      <c r="L73" s="93"/>
      <c r="M73" s="93"/>
      <c r="N73" s="57"/>
      <c r="O73" s="58"/>
      <c r="P73" s="58"/>
      <c r="Q73" s="58"/>
    </row>
    <row r="74" spans="1:17" s="18" customFormat="1" ht="33">
      <c r="A74" s="107" t="s">
        <v>181</v>
      </c>
      <c r="B74" s="377" t="s">
        <v>182</v>
      </c>
      <c r="C74" s="356"/>
      <c r="D74" s="356"/>
      <c r="E74" s="357"/>
      <c r="F74" s="108"/>
      <c r="G74" s="44"/>
      <c r="H74" s="44"/>
      <c r="I74" s="44"/>
      <c r="J74" s="44"/>
      <c r="K74" s="44"/>
      <c r="L74" s="109">
        <f>SUM(L76:L77)</f>
        <v>5400</v>
      </c>
      <c r="M74" s="109">
        <f t="shared" ref="M74:N74" si="9">SUM(M76:M77)</f>
        <v>0</v>
      </c>
      <c r="N74" s="109">
        <f t="shared" si="9"/>
        <v>5400</v>
      </c>
      <c r="O74" s="44"/>
      <c r="P74" s="44"/>
      <c r="Q74" s="44"/>
    </row>
    <row r="75" spans="1:17" s="18" customFormat="1" ht="25.5">
      <c r="A75" s="104" t="s">
        <v>183</v>
      </c>
      <c r="B75" s="110"/>
      <c r="C75" s="358" t="s">
        <v>184</v>
      </c>
      <c r="D75" s="358"/>
      <c r="E75" s="359"/>
      <c r="F75" s="111"/>
      <c r="G75" s="112"/>
      <c r="H75" s="112"/>
      <c r="I75" s="112"/>
      <c r="J75" s="112"/>
      <c r="K75" s="112"/>
      <c r="L75" s="112"/>
      <c r="M75" s="113"/>
      <c r="N75" s="112"/>
      <c r="O75" s="112"/>
      <c r="P75" s="112"/>
      <c r="Q75" s="112"/>
    </row>
    <row r="76" spans="1:17" s="18" customFormat="1" ht="91.5" customHeight="1">
      <c r="A76" s="104" t="s">
        <v>185</v>
      </c>
      <c r="B76" s="80"/>
      <c r="C76" s="81"/>
      <c r="D76" s="105"/>
      <c r="E76" s="94" t="s">
        <v>186</v>
      </c>
      <c r="F76" s="114" t="s">
        <v>187</v>
      </c>
      <c r="G76" s="52" t="s">
        <v>188</v>
      </c>
      <c r="H76" s="52" t="s">
        <v>50</v>
      </c>
      <c r="I76" s="115" t="s">
        <v>189</v>
      </c>
      <c r="J76" s="52" t="s">
        <v>42</v>
      </c>
      <c r="K76" s="78"/>
      <c r="L76" s="79">
        <v>4000</v>
      </c>
      <c r="M76" s="79"/>
      <c r="N76" s="36">
        <f t="shared" ref="N76:N77" si="10">K76+L76+M76</f>
        <v>4000</v>
      </c>
      <c r="O76" s="25"/>
      <c r="P76" s="25"/>
      <c r="Q76" s="25"/>
    </row>
    <row r="77" spans="1:17" s="22" customFormat="1" ht="68.25" customHeight="1">
      <c r="A77" s="19" t="s">
        <v>288</v>
      </c>
      <c r="B77" s="157"/>
      <c r="C77" s="157"/>
      <c r="D77" s="157"/>
      <c r="E77" s="130" t="s">
        <v>283</v>
      </c>
      <c r="F77" s="19" t="s">
        <v>284</v>
      </c>
      <c r="G77" s="114" t="s">
        <v>285</v>
      </c>
      <c r="H77" s="114" t="s">
        <v>50</v>
      </c>
      <c r="I77" s="126" t="s">
        <v>286</v>
      </c>
      <c r="J77" s="158" t="s">
        <v>287</v>
      </c>
      <c r="K77" s="23"/>
      <c r="L77" s="159">
        <v>1400</v>
      </c>
      <c r="M77" s="23"/>
      <c r="N77" s="36">
        <f t="shared" si="10"/>
        <v>1400</v>
      </c>
      <c r="O77" s="112"/>
      <c r="P77" s="112"/>
      <c r="Q77" s="112"/>
    </row>
    <row r="78" spans="1:17" s="18" customFormat="1" ht="12.75">
      <c r="A78" s="34"/>
      <c r="B78" s="80"/>
      <c r="C78" s="81"/>
      <c r="D78" s="105"/>
      <c r="E78" s="106"/>
      <c r="F78" s="34"/>
      <c r="G78" s="32"/>
      <c r="H78" s="32"/>
      <c r="I78" s="82"/>
      <c r="J78" s="34"/>
      <c r="K78" s="78"/>
      <c r="L78" s="79"/>
      <c r="M78" s="79"/>
      <c r="N78" s="36"/>
      <c r="O78" s="25"/>
      <c r="P78" s="25"/>
      <c r="Q78" s="25"/>
    </row>
    <row r="79" spans="1:17" s="18" customFormat="1" ht="33">
      <c r="A79" s="44" t="s">
        <v>190</v>
      </c>
      <c r="B79" s="69" t="s">
        <v>191</v>
      </c>
      <c r="C79" s="69"/>
      <c r="D79" s="69"/>
      <c r="E79" s="69"/>
      <c r="F79" s="71"/>
      <c r="G79" s="71"/>
      <c r="H79" s="71"/>
      <c r="I79" s="100"/>
      <c r="J79" s="71"/>
      <c r="K79" s="74"/>
      <c r="L79" s="75">
        <f>SUM(L81:L95)</f>
        <v>1395</v>
      </c>
      <c r="M79" s="75">
        <f t="shared" ref="M79:N79" si="11">SUM(M81:M95)</f>
        <v>167484</v>
      </c>
      <c r="N79" s="75">
        <f t="shared" si="11"/>
        <v>168879</v>
      </c>
      <c r="O79" s="74"/>
      <c r="P79" s="74"/>
      <c r="Q79" s="74"/>
    </row>
    <row r="80" spans="1:17" s="18" customFormat="1" ht="34.5" customHeight="1">
      <c r="A80" s="19" t="s">
        <v>192</v>
      </c>
      <c r="B80" s="110"/>
      <c r="C80" s="360" t="s">
        <v>193</v>
      </c>
      <c r="D80" s="360"/>
      <c r="E80" s="361"/>
      <c r="F80" s="116"/>
      <c r="G80" s="117"/>
      <c r="H80" s="117"/>
      <c r="I80" s="82"/>
      <c r="J80" s="117"/>
      <c r="K80" s="118"/>
      <c r="L80" s="119"/>
      <c r="M80" s="119"/>
      <c r="N80" s="120"/>
      <c r="O80" s="118"/>
      <c r="P80" s="118"/>
      <c r="Q80" s="118"/>
    </row>
    <row r="81" spans="1:20" s="18" customFormat="1" ht="42" customHeight="1">
      <c r="A81" s="19" t="s">
        <v>194</v>
      </c>
      <c r="B81" s="80"/>
      <c r="C81" s="81"/>
      <c r="D81" s="105"/>
      <c r="E81" s="106" t="s">
        <v>195</v>
      </c>
      <c r="F81" s="121" t="s">
        <v>196</v>
      </c>
      <c r="G81" s="95" t="s">
        <v>125</v>
      </c>
      <c r="H81" s="95" t="s">
        <v>50</v>
      </c>
      <c r="I81" s="82" t="s">
        <v>197</v>
      </c>
      <c r="J81" s="52" t="s">
        <v>33</v>
      </c>
      <c r="K81" s="78"/>
      <c r="L81" s="122"/>
      <c r="M81" s="122">
        <v>600</v>
      </c>
      <c r="N81" s="36">
        <f t="shared" ref="N81:N96" si="12">K81+L81+M81</f>
        <v>600</v>
      </c>
      <c r="O81" s="25"/>
      <c r="P81" s="25"/>
      <c r="Q81" s="25"/>
    </row>
    <row r="82" spans="1:20" s="18" customFormat="1" ht="40.5" customHeight="1">
      <c r="A82" s="19" t="s">
        <v>198</v>
      </c>
      <c r="B82" s="80"/>
      <c r="C82" s="81"/>
      <c r="D82" s="105"/>
      <c r="E82" s="106" t="s">
        <v>199</v>
      </c>
      <c r="F82" s="121" t="s">
        <v>196</v>
      </c>
      <c r="G82" s="95" t="s">
        <v>125</v>
      </c>
      <c r="H82" s="95" t="s">
        <v>50</v>
      </c>
      <c r="I82" s="82" t="s">
        <v>200</v>
      </c>
      <c r="J82" s="52" t="s">
        <v>33</v>
      </c>
      <c r="K82" s="78"/>
      <c r="L82" s="122"/>
      <c r="M82" s="122">
        <v>875</v>
      </c>
      <c r="N82" s="36">
        <f t="shared" si="12"/>
        <v>875</v>
      </c>
      <c r="O82" s="25"/>
      <c r="P82" s="25"/>
      <c r="Q82" s="25"/>
    </row>
    <row r="83" spans="1:20" s="18" customFormat="1" ht="38.25">
      <c r="A83" s="19" t="s">
        <v>201</v>
      </c>
      <c r="B83" s="80"/>
      <c r="C83" s="81"/>
      <c r="D83" s="105"/>
      <c r="E83" s="106" t="s">
        <v>202</v>
      </c>
      <c r="F83" s="121" t="s">
        <v>196</v>
      </c>
      <c r="G83" s="95" t="s">
        <v>125</v>
      </c>
      <c r="H83" s="95" t="s">
        <v>50</v>
      </c>
      <c r="I83" s="82" t="s">
        <v>203</v>
      </c>
      <c r="J83" s="52" t="s">
        <v>33</v>
      </c>
      <c r="K83" s="78"/>
      <c r="L83" s="122"/>
      <c r="M83" s="122">
        <v>3268</v>
      </c>
      <c r="N83" s="36">
        <f t="shared" si="12"/>
        <v>3268</v>
      </c>
      <c r="O83" s="25"/>
      <c r="P83" s="25"/>
      <c r="Q83" s="25"/>
    </row>
    <row r="84" spans="1:20" s="18" customFormat="1" ht="38.25">
      <c r="A84" s="19" t="s">
        <v>204</v>
      </c>
      <c r="B84" s="80"/>
      <c r="C84" s="81"/>
      <c r="D84" s="105"/>
      <c r="E84" s="106" t="s">
        <v>205</v>
      </c>
      <c r="F84" s="121" t="s">
        <v>196</v>
      </c>
      <c r="G84" s="95" t="s">
        <v>125</v>
      </c>
      <c r="H84" s="95" t="s">
        <v>50</v>
      </c>
      <c r="I84" s="82"/>
      <c r="J84" s="52" t="s">
        <v>33</v>
      </c>
      <c r="K84" s="78"/>
      <c r="L84" s="122">
        <v>1300</v>
      </c>
      <c r="M84" s="122"/>
      <c r="N84" s="36">
        <f t="shared" si="12"/>
        <v>1300</v>
      </c>
      <c r="O84" s="124"/>
      <c r="P84" s="25"/>
      <c r="Q84" s="25"/>
    </row>
    <row r="85" spans="1:20" s="18" customFormat="1" ht="43.5" customHeight="1">
      <c r="A85" s="102" t="s">
        <v>206</v>
      </c>
      <c r="B85" s="84"/>
      <c r="C85" s="85"/>
      <c r="D85" s="150"/>
      <c r="E85" s="151" t="s">
        <v>207</v>
      </c>
      <c r="F85" s="86" t="s">
        <v>196</v>
      </c>
      <c r="G85" s="123" t="s">
        <v>125</v>
      </c>
      <c r="H85" s="87" t="s">
        <v>50</v>
      </c>
      <c r="I85" s="156" t="s">
        <v>208</v>
      </c>
      <c r="J85" s="88" t="s">
        <v>33</v>
      </c>
      <c r="K85" s="89"/>
      <c r="L85" s="90"/>
      <c r="M85" s="90">
        <v>300</v>
      </c>
      <c r="N85" s="57">
        <f t="shared" si="12"/>
        <v>300</v>
      </c>
      <c r="O85" s="58"/>
      <c r="P85" s="58"/>
      <c r="Q85" s="58"/>
    </row>
    <row r="86" spans="1:20" s="18" customFormat="1" ht="38.25">
      <c r="A86" s="19" t="s">
        <v>209</v>
      </c>
      <c r="B86" s="80"/>
      <c r="C86" s="81"/>
      <c r="D86" s="105"/>
      <c r="E86" s="106" t="s">
        <v>210</v>
      </c>
      <c r="F86" s="76" t="s">
        <v>196</v>
      </c>
      <c r="G86" s="95" t="s">
        <v>125</v>
      </c>
      <c r="H86" s="32" t="s">
        <v>50</v>
      </c>
      <c r="I86" s="82" t="s">
        <v>211</v>
      </c>
      <c r="J86" s="34" t="s">
        <v>212</v>
      </c>
      <c r="K86" s="78"/>
      <c r="L86" s="122"/>
      <c r="M86" s="122">
        <v>506</v>
      </c>
      <c r="N86" s="36">
        <f t="shared" si="12"/>
        <v>506</v>
      </c>
      <c r="O86" s="25"/>
      <c r="P86" s="25"/>
      <c r="Q86" s="25"/>
    </row>
    <row r="87" spans="1:20" s="18" customFormat="1" ht="38.25">
      <c r="A87" s="19" t="s">
        <v>213</v>
      </c>
      <c r="B87" s="80"/>
      <c r="C87" s="81"/>
      <c r="D87" s="105"/>
      <c r="E87" s="106" t="s">
        <v>214</v>
      </c>
      <c r="F87" s="76" t="s">
        <v>196</v>
      </c>
      <c r="G87" s="95" t="s">
        <v>125</v>
      </c>
      <c r="H87" s="32" t="s">
        <v>50</v>
      </c>
      <c r="I87" s="82" t="s">
        <v>215</v>
      </c>
      <c r="J87" s="34" t="s">
        <v>33</v>
      </c>
      <c r="K87" s="78"/>
      <c r="L87" s="122"/>
      <c r="M87" s="122">
        <v>300</v>
      </c>
      <c r="N87" s="36">
        <f t="shared" si="12"/>
        <v>300</v>
      </c>
      <c r="O87" s="124"/>
      <c r="P87" s="25"/>
      <c r="Q87" s="25"/>
    </row>
    <row r="88" spans="1:20" s="18" customFormat="1" ht="38.25">
      <c r="A88" s="19" t="s">
        <v>216</v>
      </c>
      <c r="B88" s="80"/>
      <c r="C88" s="81"/>
      <c r="D88" s="105"/>
      <c r="E88" s="30" t="s">
        <v>273</v>
      </c>
      <c r="F88" s="76" t="s">
        <v>196</v>
      </c>
      <c r="G88" s="95" t="s">
        <v>125</v>
      </c>
      <c r="H88" s="32" t="s">
        <v>50</v>
      </c>
      <c r="I88" s="82" t="s">
        <v>272</v>
      </c>
      <c r="J88" s="34" t="s">
        <v>33</v>
      </c>
      <c r="K88" s="78"/>
      <c r="L88" s="122"/>
      <c r="M88" s="122">
        <v>2000</v>
      </c>
      <c r="N88" s="36">
        <f t="shared" si="12"/>
        <v>2000</v>
      </c>
      <c r="O88" s="25"/>
      <c r="P88" s="25"/>
      <c r="Q88" s="25"/>
      <c r="R88" s="160"/>
    </row>
    <row r="89" spans="1:20" s="18" customFormat="1" ht="38.25">
      <c r="A89" s="19" t="s">
        <v>218</v>
      </c>
      <c r="B89" s="80"/>
      <c r="C89" s="81"/>
      <c r="D89" s="105"/>
      <c r="E89" s="106" t="s">
        <v>219</v>
      </c>
      <c r="F89" s="76" t="s">
        <v>196</v>
      </c>
      <c r="G89" s="95" t="s">
        <v>125</v>
      </c>
      <c r="H89" s="32" t="s">
        <v>50</v>
      </c>
      <c r="I89" s="82" t="s">
        <v>217</v>
      </c>
      <c r="J89" s="34" t="s">
        <v>33</v>
      </c>
      <c r="K89" s="78"/>
      <c r="L89" s="122"/>
      <c r="M89" s="122">
        <v>1535</v>
      </c>
      <c r="N89" s="36">
        <f t="shared" si="12"/>
        <v>1535</v>
      </c>
      <c r="O89" s="25"/>
      <c r="P89" s="25"/>
      <c r="Q89" s="25"/>
      <c r="S89" s="96"/>
    </row>
    <row r="90" spans="1:20" s="18" customFormat="1" ht="38.25">
      <c r="A90" s="19" t="s">
        <v>220</v>
      </c>
      <c r="B90" s="80"/>
      <c r="C90" s="81"/>
      <c r="D90" s="105"/>
      <c r="E90" s="106" t="s">
        <v>221</v>
      </c>
      <c r="F90" s="76" t="s">
        <v>196</v>
      </c>
      <c r="G90" s="95" t="s">
        <v>125</v>
      </c>
      <c r="H90" s="32" t="s">
        <v>50</v>
      </c>
      <c r="I90" s="82" t="s">
        <v>222</v>
      </c>
      <c r="J90" s="34" t="s">
        <v>33</v>
      </c>
      <c r="K90" s="78"/>
      <c r="L90" s="122"/>
      <c r="M90" s="122">
        <v>500</v>
      </c>
      <c r="N90" s="36">
        <f t="shared" si="12"/>
        <v>500</v>
      </c>
      <c r="O90" s="25"/>
      <c r="P90" s="25"/>
      <c r="Q90" s="25"/>
      <c r="R90" s="97"/>
    </row>
    <row r="91" spans="1:20" s="18" customFormat="1" ht="51">
      <c r="A91" s="19" t="s">
        <v>223</v>
      </c>
      <c r="B91" s="80"/>
      <c r="C91" s="81"/>
      <c r="D91" s="105"/>
      <c r="E91" s="106" t="s">
        <v>224</v>
      </c>
      <c r="F91" s="34" t="s">
        <v>196</v>
      </c>
      <c r="G91" s="95" t="s">
        <v>125</v>
      </c>
      <c r="H91" s="32" t="s">
        <v>50</v>
      </c>
      <c r="I91" s="82" t="s">
        <v>225</v>
      </c>
      <c r="J91" s="52" t="s">
        <v>42</v>
      </c>
      <c r="K91" s="78"/>
      <c r="L91" s="122">
        <v>45</v>
      </c>
      <c r="M91" s="122"/>
      <c r="N91" s="36">
        <f t="shared" si="12"/>
        <v>45</v>
      </c>
      <c r="O91" s="25"/>
      <c r="P91" s="25"/>
      <c r="Q91" s="25"/>
      <c r="R91" s="125"/>
    </row>
    <row r="92" spans="1:20" s="18" customFormat="1" ht="38.25">
      <c r="A92" s="19" t="s">
        <v>226</v>
      </c>
      <c r="B92" s="80"/>
      <c r="C92" s="81"/>
      <c r="D92" s="105"/>
      <c r="E92" s="106" t="s">
        <v>227</v>
      </c>
      <c r="F92" s="76" t="s">
        <v>196</v>
      </c>
      <c r="G92" s="95" t="s">
        <v>125</v>
      </c>
      <c r="H92" s="32" t="s">
        <v>50</v>
      </c>
      <c r="I92" s="82" t="s">
        <v>228</v>
      </c>
      <c r="J92" s="52" t="s">
        <v>42</v>
      </c>
      <c r="K92" s="78"/>
      <c r="L92" s="122">
        <v>50</v>
      </c>
      <c r="M92" s="122"/>
      <c r="N92" s="36">
        <f t="shared" si="12"/>
        <v>50</v>
      </c>
      <c r="O92" s="25"/>
      <c r="P92" s="25"/>
      <c r="Q92" s="25"/>
      <c r="R92" s="125"/>
      <c r="S92" s="97"/>
      <c r="T92" s="97"/>
    </row>
    <row r="93" spans="1:20" s="18" customFormat="1" ht="38.25">
      <c r="A93" s="19" t="s">
        <v>229</v>
      </c>
      <c r="B93" s="80"/>
      <c r="C93" s="81"/>
      <c r="D93" s="105"/>
      <c r="E93" s="106" t="s">
        <v>230</v>
      </c>
      <c r="F93" s="76" t="s">
        <v>196</v>
      </c>
      <c r="G93" s="95" t="s">
        <v>125</v>
      </c>
      <c r="H93" s="32" t="s">
        <v>50</v>
      </c>
      <c r="I93" s="82" t="s">
        <v>231</v>
      </c>
      <c r="J93" s="34" t="s">
        <v>33</v>
      </c>
      <c r="K93" s="78"/>
      <c r="L93" s="122"/>
      <c r="M93" s="122">
        <v>600</v>
      </c>
      <c r="N93" s="36">
        <f t="shared" si="12"/>
        <v>600</v>
      </c>
      <c r="O93" s="25"/>
      <c r="P93" s="25"/>
      <c r="Q93" s="25"/>
      <c r="R93" s="125"/>
    </row>
    <row r="94" spans="1:20" s="18" customFormat="1" ht="42" customHeight="1">
      <c r="A94" s="19" t="s">
        <v>232</v>
      </c>
      <c r="B94" s="80"/>
      <c r="C94" s="81"/>
      <c r="D94" s="105"/>
      <c r="E94" s="126" t="s">
        <v>233</v>
      </c>
      <c r="F94" s="76" t="s">
        <v>196</v>
      </c>
      <c r="G94" s="95" t="s">
        <v>125</v>
      </c>
      <c r="H94" s="32" t="s">
        <v>50</v>
      </c>
      <c r="I94" s="82" t="s">
        <v>234</v>
      </c>
      <c r="J94" s="52" t="s">
        <v>42</v>
      </c>
      <c r="K94" s="78"/>
      <c r="L94" s="122"/>
      <c r="M94" s="122">
        <v>7000</v>
      </c>
      <c r="N94" s="36">
        <f t="shared" si="12"/>
        <v>7000</v>
      </c>
      <c r="O94" s="25"/>
      <c r="P94" s="25"/>
      <c r="Q94" s="25"/>
    </row>
    <row r="95" spans="1:20" s="18" customFormat="1" ht="42" customHeight="1">
      <c r="A95" s="19" t="s">
        <v>235</v>
      </c>
      <c r="B95" s="80"/>
      <c r="C95" s="81"/>
      <c r="D95" s="105"/>
      <c r="E95" s="126" t="s">
        <v>236</v>
      </c>
      <c r="F95" s="76" t="s">
        <v>196</v>
      </c>
      <c r="G95" s="95" t="s">
        <v>125</v>
      </c>
      <c r="H95" s="32" t="s">
        <v>50</v>
      </c>
      <c r="I95" s="82" t="s">
        <v>237</v>
      </c>
      <c r="J95" s="52" t="s">
        <v>238</v>
      </c>
      <c r="K95" s="78"/>
      <c r="L95" s="122"/>
      <c r="M95" s="122">
        <v>150000</v>
      </c>
      <c r="N95" s="36">
        <f t="shared" si="12"/>
        <v>150000</v>
      </c>
      <c r="O95" s="25"/>
      <c r="P95" s="25"/>
      <c r="Q95" s="25"/>
    </row>
    <row r="96" spans="1:20" s="18" customFormat="1" ht="42" customHeight="1">
      <c r="A96" s="19" t="s">
        <v>290</v>
      </c>
      <c r="B96" s="80"/>
      <c r="C96" s="81"/>
      <c r="D96" s="148"/>
      <c r="E96" s="126" t="s">
        <v>291</v>
      </c>
      <c r="F96" s="76" t="s">
        <v>196</v>
      </c>
      <c r="G96" s="95" t="s">
        <v>125</v>
      </c>
      <c r="H96" s="32" t="s">
        <v>50</v>
      </c>
      <c r="I96" s="149" t="s">
        <v>292</v>
      </c>
      <c r="J96" s="52" t="s">
        <v>238</v>
      </c>
      <c r="K96" s="78"/>
      <c r="L96" s="122"/>
      <c r="M96" s="122">
        <v>35000</v>
      </c>
      <c r="N96" s="36">
        <f t="shared" si="12"/>
        <v>35000</v>
      </c>
      <c r="O96" s="25"/>
      <c r="P96" s="25"/>
      <c r="Q96" s="25"/>
    </row>
    <row r="97" spans="1:21" s="18" customFormat="1" ht="15" customHeight="1">
      <c r="A97" s="102"/>
      <c r="B97" s="84"/>
      <c r="C97" s="85"/>
      <c r="D97" s="150"/>
      <c r="E97" s="176"/>
      <c r="F97" s="86"/>
      <c r="G97" s="123"/>
      <c r="H97" s="87"/>
      <c r="I97" s="156"/>
      <c r="J97" s="56"/>
      <c r="K97" s="89"/>
      <c r="L97" s="90"/>
      <c r="M97" s="90"/>
      <c r="N97" s="57"/>
      <c r="O97" s="58"/>
      <c r="P97" s="58"/>
      <c r="Q97" s="58"/>
    </row>
    <row r="98" spans="1:21" s="18" customFormat="1" ht="33.75" customHeight="1">
      <c r="A98" s="44" t="s">
        <v>239</v>
      </c>
      <c r="B98" s="69" t="s">
        <v>240</v>
      </c>
      <c r="C98" s="69"/>
      <c r="D98" s="74"/>
      <c r="E98" s="70"/>
      <c r="F98" s="127"/>
      <c r="G98" s="128"/>
      <c r="H98" s="99"/>
      <c r="I98" s="100"/>
      <c r="J98" s="99"/>
      <c r="K98" s="101"/>
      <c r="L98" s="75">
        <f>SUM(L100)</f>
        <v>100</v>
      </c>
      <c r="M98" s="75">
        <f t="shared" ref="M98:N98" si="13">SUM(M100)</f>
        <v>0</v>
      </c>
      <c r="N98" s="75">
        <f t="shared" si="13"/>
        <v>100</v>
      </c>
      <c r="O98" s="46"/>
      <c r="P98" s="46"/>
      <c r="Q98" s="46"/>
    </row>
    <row r="99" spans="1:21" s="18" customFormat="1" ht="31.5" customHeight="1">
      <c r="A99" s="19" t="s">
        <v>241</v>
      </c>
      <c r="B99" s="20"/>
      <c r="C99" s="21" t="s">
        <v>242</v>
      </c>
      <c r="D99" s="50"/>
      <c r="E99" s="129"/>
      <c r="F99" s="76"/>
      <c r="G99" s="95"/>
      <c r="H99" s="32"/>
      <c r="I99" s="82"/>
      <c r="J99" s="52"/>
      <c r="K99" s="78"/>
      <c r="L99" s="122"/>
      <c r="M99" s="122"/>
      <c r="N99" s="36"/>
      <c r="O99" s="25"/>
      <c r="P99" s="25"/>
      <c r="Q99" s="25"/>
    </row>
    <row r="100" spans="1:21" s="18" customFormat="1" ht="42" customHeight="1">
      <c r="A100" s="19" t="s">
        <v>243</v>
      </c>
      <c r="B100" s="80"/>
      <c r="C100" s="81"/>
      <c r="D100" s="152"/>
      <c r="E100" s="126" t="s">
        <v>244</v>
      </c>
      <c r="F100" s="37" t="s">
        <v>245</v>
      </c>
      <c r="G100" s="95" t="s">
        <v>125</v>
      </c>
      <c r="H100" s="95" t="s">
        <v>50</v>
      </c>
      <c r="I100" s="154" t="s">
        <v>246</v>
      </c>
      <c r="J100" s="34" t="s">
        <v>42</v>
      </c>
      <c r="K100" s="79"/>
      <c r="L100" s="79">
        <v>100</v>
      </c>
      <c r="M100" s="122"/>
      <c r="N100" s="36">
        <f t="shared" ref="N100" si="14">K100+L100+M100</f>
        <v>100</v>
      </c>
      <c r="O100" s="25"/>
      <c r="P100" s="25"/>
      <c r="Q100" s="25"/>
    </row>
    <row r="101" spans="1:21" s="18" customFormat="1" ht="12.75">
      <c r="A101" s="34"/>
      <c r="B101" s="80"/>
      <c r="C101" s="81"/>
      <c r="D101" s="152"/>
      <c r="E101" s="153"/>
      <c r="F101" s="34"/>
      <c r="G101" s="32"/>
      <c r="H101" s="32"/>
      <c r="I101" s="154"/>
      <c r="J101" s="34"/>
      <c r="K101" s="78"/>
      <c r="L101" s="79"/>
      <c r="M101" s="79"/>
      <c r="N101" s="36"/>
      <c r="O101" s="25"/>
      <c r="P101" s="25"/>
      <c r="Q101" s="25"/>
      <c r="U101" s="96"/>
    </row>
    <row r="102" spans="1:21" s="50" customFormat="1" ht="35.1" customHeight="1">
      <c r="A102" s="44" t="s">
        <v>247</v>
      </c>
      <c r="B102" s="364" t="s">
        <v>248</v>
      </c>
      <c r="C102" s="364"/>
      <c r="D102" s="364"/>
      <c r="E102" s="364"/>
      <c r="F102" s="70"/>
      <c r="G102" s="72"/>
      <c r="H102" s="72"/>
      <c r="I102" s="72"/>
      <c r="J102" s="72"/>
      <c r="K102" s="74"/>
      <c r="L102" s="75">
        <f>SUM(L104:L106)</f>
        <v>5000</v>
      </c>
      <c r="M102" s="75">
        <f t="shared" ref="M102:N102" si="15">SUM(M104:M106)</f>
        <v>205600</v>
      </c>
      <c r="N102" s="75">
        <f t="shared" si="15"/>
        <v>210600</v>
      </c>
      <c r="O102" s="74"/>
      <c r="P102" s="74"/>
      <c r="Q102" s="74"/>
    </row>
    <row r="103" spans="1:21" s="18" customFormat="1" ht="34.5" customHeight="1">
      <c r="A103" s="34" t="s">
        <v>249</v>
      </c>
      <c r="B103" s="48"/>
      <c r="C103" s="378" t="s">
        <v>250</v>
      </c>
      <c r="D103" s="378"/>
      <c r="E103" s="379"/>
      <c r="F103" s="106"/>
      <c r="G103" s="32"/>
      <c r="H103" s="32"/>
      <c r="I103" s="32"/>
      <c r="J103" s="32"/>
      <c r="K103" s="78"/>
      <c r="L103" s="79"/>
      <c r="M103" s="79"/>
      <c r="N103" s="36"/>
      <c r="O103" s="78"/>
      <c r="P103" s="78"/>
      <c r="Q103" s="78"/>
    </row>
    <row r="104" spans="1:21" s="132" customFormat="1" ht="41.25" customHeight="1">
      <c r="A104" s="37" t="s">
        <v>251</v>
      </c>
      <c r="B104" s="48"/>
      <c r="C104" s="50"/>
      <c r="D104" s="18" t="s">
        <v>252</v>
      </c>
      <c r="E104" s="131"/>
      <c r="F104" s="121" t="s">
        <v>253</v>
      </c>
      <c r="G104" s="95" t="s">
        <v>125</v>
      </c>
      <c r="H104" s="95" t="s">
        <v>50</v>
      </c>
      <c r="I104" s="82" t="s">
        <v>254</v>
      </c>
      <c r="J104" s="34" t="s">
        <v>255</v>
      </c>
      <c r="K104" s="79"/>
      <c r="L104" s="79">
        <v>5000</v>
      </c>
      <c r="M104" s="119"/>
      <c r="N104" s="36">
        <f t="shared" ref="N104:N106" si="16">K104+L104+M104</f>
        <v>5000</v>
      </c>
      <c r="O104" s="118"/>
      <c r="P104" s="118"/>
      <c r="Q104" s="118"/>
    </row>
    <row r="105" spans="1:21" s="132" customFormat="1" ht="79.5" customHeight="1">
      <c r="A105" s="37" t="s">
        <v>256</v>
      </c>
      <c r="B105" s="48"/>
      <c r="C105" s="50"/>
      <c r="D105" s="18" t="s">
        <v>257</v>
      </c>
      <c r="E105" s="131"/>
      <c r="F105" s="121" t="s">
        <v>253</v>
      </c>
      <c r="G105" s="95" t="s">
        <v>125</v>
      </c>
      <c r="H105" s="95" t="s">
        <v>50</v>
      </c>
      <c r="I105" s="82" t="s">
        <v>258</v>
      </c>
      <c r="J105" s="34" t="s">
        <v>259</v>
      </c>
      <c r="K105" s="79"/>
      <c r="L105" s="79"/>
      <c r="M105" s="79">
        <v>5600</v>
      </c>
      <c r="N105" s="36">
        <f t="shared" si="16"/>
        <v>5600</v>
      </c>
      <c r="O105" s="118"/>
      <c r="P105" s="118"/>
      <c r="Q105" s="118"/>
    </row>
    <row r="106" spans="1:21" s="132" customFormat="1" ht="98.25" customHeight="1">
      <c r="A106" s="53" t="s">
        <v>260</v>
      </c>
      <c r="B106" s="54"/>
      <c r="C106" s="133"/>
      <c r="D106" s="380" t="s">
        <v>261</v>
      </c>
      <c r="E106" s="381"/>
      <c r="F106" s="53" t="s">
        <v>253</v>
      </c>
      <c r="G106" s="123" t="s">
        <v>125</v>
      </c>
      <c r="H106" s="123" t="s">
        <v>50</v>
      </c>
      <c r="I106" s="103" t="s">
        <v>262</v>
      </c>
      <c r="J106" s="88" t="s">
        <v>263</v>
      </c>
      <c r="K106" s="93"/>
      <c r="L106" s="93"/>
      <c r="M106" s="93">
        <v>200000</v>
      </c>
      <c r="N106" s="57">
        <f t="shared" si="16"/>
        <v>200000</v>
      </c>
      <c r="O106" s="134"/>
      <c r="P106" s="134"/>
      <c r="Q106" s="134"/>
    </row>
    <row r="107" spans="1:21" ht="15" customHeight="1">
      <c r="A107" s="135"/>
      <c r="D107" s="136"/>
      <c r="E107" s="136"/>
      <c r="F107" s="136"/>
      <c r="L107" s="8"/>
      <c r="N107" s="137"/>
    </row>
    <row r="108" spans="1:21" ht="15" customHeight="1">
      <c r="A108" s="135"/>
      <c r="D108" s="136"/>
      <c r="E108" s="136"/>
      <c r="F108" s="136"/>
      <c r="L108" s="8"/>
      <c r="N108" s="137"/>
    </row>
    <row r="109" spans="1:21" ht="15" customHeight="1">
      <c r="A109" s="138" t="s">
        <v>264</v>
      </c>
      <c r="B109" s="138"/>
      <c r="C109" s="138"/>
      <c r="D109" s="138"/>
      <c r="E109" s="138"/>
      <c r="F109" s="138"/>
      <c r="G109" s="138"/>
      <c r="H109" s="138"/>
      <c r="I109" s="138"/>
      <c r="J109" s="138"/>
      <c r="K109" s="145"/>
      <c r="L109" s="138" t="s">
        <v>265</v>
      </c>
      <c r="M109" s="138"/>
      <c r="N109" s="138"/>
      <c r="O109" s="138"/>
    </row>
    <row r="110" spans="1:21" ht="15" customHeight="1">
      <c r="A110" s="139"/>
      <c r="B110" s="139"/>
      <c r="C110" s="139"/>
      <c r="D110" s="139"/>
      <c r="E110" s="139"/>
      <c r="F110" s="139"/>
      <c r="G110" s="140"/>
      <c r="H110" s="139"/>
      <c r="I110" s="139"/>
      <c r="J110" s="139"/>
      <c r="K110" s="141"/>
      <c r="L110" s="139"/>
      <c r="M110" s="139"/>
      <c r="N110" s="139"/>
      <c r="O110" s="139"/>
    </row>
    <row r="111" spans="1:21" ht="15" customHeight="1">
      <c r="A111" s="139"/>
      <c r="B111" s="139"/>
      <c r="C111" s="139"/>
      <c r="D111" s="139"/>
      <c r="E111" s="139"/>
      <c r="F111" s="139"/>
      <c r="G111" s="140"/>
      <c r="H111" s="139"/>
      <c r="I111" s="139"/>
      <c r="J111" s="139"/>
      <c r="K111" s="141"/>
      <c r="L111" s="139"/>
      <c r="M111" s="139"/>
      <c r="N111" s="139"/>
      <c r="O111" s="139"/>
    </row>
    <row r="112" spans="1:21" ht="15" customHeight="1">
      <c r="A112" s="139"/>
      <c r="B112" s="139"/>
      <c r="C112" s="139"/>
      <c r="D112" s="139"/>
      <c r="E112" s="139"/>
      <c r="F112" s="139"/>
      <c r="G112" s="140"/>
      <c r="H112" s="139"/>
      <c r="I112" s="139"/>
      <c r="J112" s="139"/>
      <c r="K112" s="141"/>
      <c r="L112" s="139"/>
      <c r="M112" s="139"/>
      <c r="N112" s="139"/>
      <c r="O112" s="139"/>
    </row>
    <row r="113" spans="1:15" ht="15" customHeight="1">
      <c r="A113" s="138"/>
      <c r="B113" s="138"/>
      <c r="C113" s="337" t="s">
        <v>266</v>
      </c>
      <c r="D113" s="338"/>
      <c r="E113" s="338"/>
      <c r="F113" s="142"/>
      <c r="G113" s="339" t="s">
        <v>267</v>
      </c>
      <c r="H113" s="339"/>
      <c r="I113" s="339"/>
      <c r="J113" s="143"/>
      <c r="K113" s="145"/>
      <c r="L113" s="138"/>
      <c r="M113" s="339" t="s">
        <v>268</v>
      </c>
      <c r="N113" s="340"/>
      <c r="O113" s="340"/>
    </row>
    <row r="114" spans="1:15" ht="15" customHeight="1">
      <c r="A114" s="138"/>
      <c r="B114" s="138"/>
      <c r="C114" s="341" t="s">
        <v>269</v>
      </c>
      <c r="D114" s="341"/>
      <c r="E114" s="341"/>
      <c r="F114" s="144"/>
      <c r="G114" s="342" t="s">
        <v>270</v>
      </c>
      <c r="H114" s="342"/>
      <c r="I114" s="342"/>
      <c r="J114" s="145"/>
      <c r="K114" s="145"/>
      <c r="L114" s="138"/>
      <c r="M114" s="342" t="s">
        <v>271</v>
      </c>
      <c r="N114" s="342"/>
      <c r="O114" s="342"/>
    </row>
    <row r="115" spans="1:15" ht="15" customHeight="1">
      <c r="A115" s="135"/>
      <c r="D115" s="136"/>
      <c r="E115" s="136"/>
      <c r="F115" s="136"/>
      <c r="L115" s="8"/>
      <c r="N115" s="137"/>
    </row>
    <row r="116" spans="1:15" ht="15" customHeight="1">
      <c r="A116" s="135"/>
      <c r="D116" s="136"/>
      <c r="E116" s="136"/>
      <c r="F116" s="136"/>
      <c r="L116" s="8"/>
      <c r="N116" s="137"/>
    </row>
    <row r="117" spans="1:15" ht="15" customHeight="1">
      <c r="A117" s="135"/>
      <c r="D117" s="136"/>
      <c r="E117" s="136"/>
      <c r="F117" s="136"/>
      <c r="L117" s="8"/>
      <c r="N117" s="137"/>
    </row>
    <row r="118" spans="1:15" ht="15" customHeight="1">
      <c r="A118" s="135"/>
      <c r="D118" s="136"/>
      <c r="E118" s="136"/>
      <c r="F118" s="136"/>
      <c r="L118" s="8"/>
      <c r="N118" s="137"/>
    </row>
    <row r="119" spans="1:15" ht="36" customHeight="1">
      <c r="D119" s="136"/>
      <c r="E119" s="136"/>
      <c r="F119" s="136"/>
      <c r="L119" s="8"/>
      <c r="N119" s="137"/>
    </row>
    <row r="120" spans="1:15">
      <c r="N120" s="146"/>
      <c r="O120" s="3"/>
    </row>
    <row r="121" spans="1:15">
      <c r="B121" s="1"/>
      <c r="C121" s="1"/>
      <c r="D121" s="1"/>
      <c r="E121" s="1"/>
      <c r="F121" s="1"/>
      <c r="N121" s="146"/>
    </row>
    <row r="122" spans="1:15">
      <c r="N122" s="8"/>
    </row>
    <row r="123" spans="1:15">
      <c r="N123" s="146"/>
    </row>
    <row r="124" spans="1:15">
      <c r="N124" s="8"/>
    </row>
    <row r="125" spans="1:15">
      <c r="N125" s="146"/>
    </row>
    <row r="126" spans="1:15">
      <c r="N126" s="147"/>
    </row>
    <row r="127" spans="1:15">
      <c r="N127" s="8"/>
    </row>
    <row r="129" spans="14:14">
      <c r="N129" s="147"/>
    </row>
  </sheetData>
  <mergeCells count="41">
    <mergeCell ref="C114:E114"/>
    <mergeCell ref="G114:I114"/>
    <mergeCell ref="M114:O114"/>
    <mergeCell ref="D71:E71"/>
    <mergeCell ref="D72:E72"/>
    <mergeCell ref="B74:E74"/>
    <mergeCell ref="C75:E75"/>
    <mergeCell ref="C80:E80"/>
    <mergeCell ref="B102:E102"/>
    <mergeCell ref="C103:E103"/>
    <mergeCell ref="D106:E106"/>
    <mergeCell ref="C113:E113"/>
    <mergeCell ref="G113:I113"/>
    <mergeCell ref="M113:O113"/>
    <mergeCell ref="D70:E70"/>
    <mergeCell ref="D19:E19"/>
    <mergeCell ref="B23:E23"/>
    <mergeCell ref="D30:E30"/>
    <mergeCell ref="I33:I36"/>
    <mergeCell ref="I37:I39"/>
    <mergeCell ref="I40:I42"/>
    <mergeCell ref="B53:E53"/>
    <mergeCell ref="C54:E54"/>
    <mergeCell ref="B68:E68"/>
    <mergeCell ref="C69:E69"/>
    <mergeCell ref="B17:E17"/>
    <mergeCell ref="A1:Q1"/>
    <mergeCell ref="A2:Q2"/>
    <mergeCell ref="A3:Q3"/>
    <mergeCell ref="A4:Q4"/>
    <mergeCell ref="A8:A9"/>
    <mergeCell ref="B8:E9"/>
    <mergeCell ref="F8:F9"/>
    <mergeCell ref="G8:H8"/>
    <mergeCell ref="I8:I9"/>
    <mergeCell ref="J8:J9"/>
    <mergeCell ref="K8:N8"/>
    <mergeCell ref="O8:Q8"/>
    <mergeCell ref="B10:E10"/>
    <mergeCell ref="C13:E13"/>
    <mergeCell ref="D14:E14"/>
  </mergeCells>
  <pageMargins left="0.2" right="0.2" top="0" bottom="0" header="0" footer="0"/>
  <pageSetup paperSize="5" scale="90" orientation="landscape" horizontalDpi="4294967293" verticalDpi="0" r:id="rId1"/>
  <headerFooter>
    <oddFooter>&amp;L&amp;"Arial Narrow,Regular"&amp;8SUPPLEMENTAL AIP #2 FY 2021&amp;C&amp;"Arial Narrow,Bold"&amp;10Page &amp;P</oddFooter>
  </headerFooter>
  <rowBreaks count="9" manualBreakCount="9">
    <brk id="19" max="16" man="1"/>
    <brk id="31" max="16" man="1"/>
    <brk id="42" max="16" man="1"/>
    <brk id="52" max="16" man="1"/>
    <brk id="59" max="16" man="1"/>
    <brk id="62" max="16" man="1"/>
    <brk id="73" max="16" man="1"/>
    <brk id="85" max="16" man="1"/>
    <brk id="97" max="1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71"/>
  <sheetViews>
    <sheetView view="pageBreakPreview" topLeftCell="A18" zoomScaleNormal="100" zoomScaleSheetLayoutView="100" workbookViewId="0">
      <selection activeCell="A21" sqref="A21:E21"/>
    </sheetView>
  </sheetViews>
  <sheetFormatPr defaultRowHeight="16.5"/>
  <cols>
    <col min="1" max="1" width="11.28515625" style="1" customWidth="1"/>
    <col min="2" max="2" width="1.5703125" style="3" customWidth="1"/>
    <col min="3" max="3" width="2.5703125" style="2" customWidth="1"/>
    <col min="4" max="4" width="4.28515625" style="2" customWidth="1"/>
    <col min="5" max="5" width="28.7109375" style="2" customWidth="1"/>
    <col min="6" max="6" width="11" style="2" customWidth="1"/>
    <col min="7" max="7" width="7.42578125" style="2" customWidth="1"/>
    <col min="8" max="8" width="11" style="2" customWidth="1"/>
    <col min="9" max="9" width="16.85546875" style="2" customWidth="1"/>
    <col min="10" max="10" width="10.42578125" style="2" customWidth="1"/>
    <col min="11" max="11" width="7.7109375" style="1" customWidth="1"/>
    <col min="12" max="12" width="11.42578125" style="1" customWidth="1"/>
    <col min="13" max="13" width="11.28515625" style="8" customWidth="1"/>
    <col min="14" max="14" width="11.42578125" style="1" customWidth="1"/>
    <col min="15" max="15" width="9.5703125" style="1" customWidth="1"/>
    <col min="16" max="16" width="8.7109375" style="1" customWidth="1"/>
    <col min="17" max="17" width="8.5703125" style="1" customWidth="1"/>
    <col min="18" max="18" width="13.28515625" style="1" customWidth="1"/>
    <col min="19" max="19" width="13.7109375" style="1" customWidth="1"/>
    <col min="20" max="21" width="12.42578125" style="1" bestFit="1" customWidth="1"/>
    <col min="22" max="16384" width="9.140625" style="1"/>
  </cols>
  <sheetData>
    <row r="1" spans="1:21" ht="14.25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21">
      <c r="A2" s="344" t="s">
        <v>1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</row>
    <row r="3" spans="1:21">
      <c r="A3" s="344" t="s">
        <v>2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</row>
    <row r="4" spans="1:21" hidden="1">
      <c r="A4" s="344" t="s">
        <v>3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</row>
    <row r="5" spans="1:21" ht="6" customHeight="1">
      <c r="A5" s="2"/>
      <c r="K5" s="2"/>
      <c r="L5" s="2"/>
      <c r="M5" s="4"/>
      <c r="N5" s="2"/>
      <c r="O5" s="2"/>
      <c r="P5" s="2"/>
      <c r="Q5" s="2"/>
    </row>
    <row r="6" spans="1:21">
      <c r="A6" s="5" t="s">
        <v>4</v>
      </c>
      <c r="B6" s="6"/>
      <c r="C6" s="7"/>
      <c r="D6" s="7"/>
      <c r="E6" s="7"/>
      <c r="F6" s="7"/>
    </row>
    <row r="7" spans="1:21" ht="6" customHeight="1">
      <c r="A7" s="5" t="s">
        <v>5</v>
      </c>
      <c r="B7" s="6"/>
      <c r="C7" s="7"/>
      <c r="D7" s="7"/>
      <c r="E7" s="7"/>
      <c r="F7" s="7"/>
    </row>
    <row r="8" spans="1:21" s="10" customFormat="1" ht="39.75" customHeight="1">
      <c r="A8" s="345" t="s">
        <v>6</v>
      </c>
      <c r="B8" s="346" t="s">
        <v>7</v>
      </c>
      <c r="C8" s="346"/>
      <c r="D8" s="346"/>
      <c r="E8" s="346"/>
      <c r="F8" s="347" t="s">
        <v>8</v>
      </c>
      <c r="G8" s="346" t="s">
        <v>9</v>
      </c>
      <c r="H8" s="346"/>
      <c r="I8" s="348" t="s">
        <v>10</v>
      </c>
      <c r="J8" s="348" t="s">
        <v>11</v>
      </c>
      <c r="K8" s="346" t="s">
        <v>12</v>
      </c>
      <c r="L8" s="346"/>
      <c r="M8" s="346"/>
      <c r="N8" s="346"/>
      <c r="O8" s="354" t="s">
        <v>13</v>
      </c>
      <c r="P8" s="354"/>
      <c r="Q8" s="354"/>
    </row>
    <row r="9" spans="1:21" s="9" customFormat="1" ht="76.5">
      <c r="A9" s="345"/>
      <c r="B9" s="346"/>
      <c r="C9" s="346"/>
      <c r="D9" s="346"/>
      <c r="E9" s="346"/>
      <c r="F9" s="347"/>
      <c r="G9" s="187" t="s">
        <v>14</v>
      </c>
      <c r="H9" s="187" t="s">
        <v>15</v>
      </c>
      <c r="I9" s="349"/>
      <c r="J9" s="349"/>
      <c r="K9" s="188" t="s">
        <v>16</v>
      </c>
      <c r="L9" s="188" t="s">
        <v>17</v>
      </c>
      <c r="M9" s="13" t="s">
        <v>18</v>
      </c>
      <c r="N9" s="187" t="s">
        <v>19</v>
      </c>
      <c r="O9" s="188" t="s">
        <v>20</v>
      </c>
      <c r="P9" s="188" t="s">
        <v>21</v>
      </c>
      <c r="Q9" s="188" t="s">
        <v>22</v>
      </c>
    </row>
    <row r="10" spans="1:21" s="9" customFormat="1" ht="33">
      <c r="A10" s="207" t="s">
        <v>334</v>
      </c>
      <c r="B10" s="384" t="s">
        <v>335</v>
      </c>
      <c r="C10" s="384"/>
      <c r="D10" s="384"/>
      <c r="E10" s="384"/>
      <c r="F10" s="208"/>
      <c r="G10" s="207"/>
      <c r="H10" s="207"/>
      <c r="I10" s="207"/>
      <c r="J10" s="207"/>
      <c r="K10" s="207"/>
      <c r="L10" s="209">
        <f>SUM(L12)</f>
        <v>500</v>
      </c>
      <c r="M10" s="209">
        <f t="shared" ref="M10:N10" si="0">SUM(M12)</f>
        <v>1500</v>
      </c>
      <c r="N10" s="209">
        <f t="shared" si="0"/>
        <v>2000</v>
      </c>
      <c r="O10" s="207"/>
      <c r="P10" s="207"/>
      <c r="Q10" s="207"/>
    </row>
    <row r="11" spans="1:21" s="216" customFormat="1" ht="25.5">
      <c r="A11" s="192" t="s">
        <v>336</v>
      </c>
      <c r="B11" s="210"/>
      <c r="C11" s="211" t="s">
        <v>337</v>
      </c>
      <c r="D11" s="212"/>
      <c r="E11" s="190"/>
      <c r="F11" s="213"/>
      <c r="G11" s="214"/>
      <c r="H11" s="214"/>
      <c r="I11" s="214"/>
      <c r="J11" s="214"/>
      <c r="K11" s="214"/>
      <c r="L11" s="214"/>
      <c r="M11" s="215"/>
      <c r="N11" s="214"/>
      <c r="O11" s="214"/>
      <c r="P11" s="214"/>
      <c r="Q11" s="214"/>
    </row>
    <row r="12" spans="1:21" s="216" customFormat="1" ht="38.25">
      <c r="A12" s="192" t="s">
        <v>338</v>
      </c>
      <c r="B12" s="217"/>
      <c r="C12" s="218"/>
      <c r="D12" s="218"/>
      <c r="E12" s="219" t="s">
        <v>339</v>
      </c>
      <c r="F12" s="220" t="s">
        <v>340</v>
      </c>
      <c r="G12" s="221" t="s">
        <v>341</v>
      </c>
      <c r="H12" s="221" t="s">
        <v>50</v>
      </c>
      <c r="I12" s="222" t="s">
        <v>342</v>
      </c>
      <c r="J12" s="192" t="s">
        <v>42</v>
      </c>
      <c r="K12" s="214"/>
      <c r="L12" s="223">
        <v>500</v>
      </c>
      <c r="M12" s="223">
        <v>1500</v>
      </c>
      <c r="N12" s="224">
        <f t="shared" ref="N12" si="1">K12+L12+M12</f>
        <v>2000</v>
      </c>
      <c r="O12" s="214"/>
      <c r="P12" s="214"/>
      <c r="Q12" s="214"/>
    </row>
    <row r="13" spans="1:21" s="9" customFormat="1" ht="33">
      <c r="A13" s="207" t="s">
        <v>70</v>
      </c>
      <c r="B13" s="225" t="s">
        <v>71</v>
      </c>
      <c r="C13" s="226"/>
      <c r="D13" s="227"/>
      <c r="E13" s="228"/>
      <c r="F13" s="229"/>
      <c r="G13" s="230"/>
      <c r="H13" s="230"/>
      <c r="I13" s="231"/>
      <c r="J13" s="230"/>
      <c r="K13" s="232"/>
      <c r="L13" s="233"/>
      <c r="M13" s="234">
        <f>SUM(M15:M16)</f>
        <v>18300</v>
      </c>
      <c r="N13" s="234">
        <f>SUM(N15:N16)</f>
        <v>18300</v>
      </c>
      <c r="O13" s="207"/>
      <c r="P13" s="207"/>
      <c r="Q13" s="207"/>
    </row>
    <row r="14" spans="1:21" s="216" customFormat="1" ht="25.5">
      <c r="A14" s="192" t="s">
        <v>72</v>
      </c>
      <c r="B14" s="210"/>
      <c r="C14" s="211" t="s">
        <v>73</v>
      </c>
      <c r="D14" s="235"/>
      <c r="E14" s="219"/>
      <c r="F14" s="192"/>
      <c r="G14" s="221"/>
      <c r="H14" s="221"/>
      <c r="I14" s="236"/>
      <c r="J14" s="221"/>
      <c r="K14" s="237"/>
      <c r="L14" s="238"/>
      <c r="M14" s="238"/>
      <c r="N14" s="224"/>
      <c r="O14" s="214"/>
      <c r="P14" s="214"/>
      <c r="Q14" s="214"/>
    </row>
    <row r="15" spans="1:21" s="216" customFormat="1" ht="38.25">
      <c r="A15" s="192" t="s">
        <v>343</v>
      </c>
      <c r="B15" s="239"/>
      <c r="C15" s="240"/>
      <c r="D15" s="235"/>
      <c r="E15" s="219" t="s">
        <v>344</v>
      </c>
      <c r="F15" s="192" t="s">
        <v>345</v>
      </c>
      <c r="G15" s="221" t="s">
        <v>341</v>
      </c>
      <c r="H15" s="221" t="s">
        <v>50</v>
      </c>
      <c r="I15" s="222" t="s">
        <v>346</v>
      </c>
      <c r="J15" s="192" t="s">
        <v>347</v>
      </c>
      <c r="K15" s="237"/>
      <c r="L15" s="238"/>
      <c r="M15" s="238">
        <v>5800</v>
      </c>
      <c r="N15" s="224">
        <f t="shared" ref="N15:N16" si="2">K15+L15+M15</f>
        <v>5800</v>
      </c>
      <c r="O15" s="214"/>
      <c r="P15" s="214"/>
      <c r="Q15" s="214"/>
    </row>
    <row r="16" spans="1:21" s="216" customFormat="1" ht="38.25">
      <c r="A16" s="192" t="s">
        <v>348</v>
      </c>
      <c r="B16" s="239"/>
      <c r="C16" s="240"/>
      <c r="D16" s="235"/>
      <c r="E16" s="219" t="s">
        <v>349</v>
      </c>
      <c r="F16" s="192" t="s">
        <v>345</v>
      </c>
      <c r="G16" s="221" t="s">
        <v>341</v>
      </c>
      <c r="H16" s="221" t="s">
        <v>50</v>
      </c>
      <c r="I16" s="222" t="s">
        <v>350</v>
      </c>
      <c r="J16" s="192" t="s">
        <v>351</v>
      </c>
      <c r="K16" s="237"/>
      <c r="L16" s="238"/>
      <c r="M16" s="238">
        <v>12500</v>
      </c>
      <c r="N16" s="224">
        <f t="shared" si="2"/>
        <v>12500</v>
      </c>
      <c r="O16" s="214"/>
      <c r="P16" s="214"/>
      <c r="Q16" s="214"/>
      <c r="U16" s="241">
        <f>1863000*2</f>
        <v>3726000</v>
      </c>
    </row>
    <row r="17" spans="1:17" s="9" customFormat="1" ht="27.75" customHeight="1">
      <c r="A17" s="242" t="s">
        <v>181</v>
      </c>
      <c r="B17" s="384" t="s">
        <v>182</v>
      </c>
      <c r="C17" s="384"/>
      <c r="D17" s="384"/>
      <c r="E17" s="384"/>
      <c r="F17" s="243"/>
      <c r="G17" s="207"/>
      <c r="H17" s="207"/>
      <c r="I17" s="207"/>
      <c r="J17" s="207"/>
      <c r="K17" s="207"/>
      <c r="L17" s="209">
        <f>SUM(L19)</f>
        <v>520</v>
      </c>
      <c r="M17" s="209">
        <f t="shared" ref="M17:N17" si="3">SUM(M19)</f>
        <v>0</v>
      </c>
      <c r="N17" s="209">
        <f t="shared" si="3"/>
        <v>520</v>
      </c>
      <c r="O17" s="207"/>
      <c r="P17" s="207"/>
      <c r="Q17" s="207"/>
    </row>
    <row r="18" spans="1:17" s="245" customFormat="1" ht="36" customHeight="1">
      <c r="A18" s="244" t="s">
        <v>183</v>
      </c>
      <c r="C18" s="385" t="s">
        <v>184</v>
      </c>
      <c r="D18" s="385"/>
      <c r="E18" s="386"/>
      <c r="F18" s="246"/>
      <c r="G18" s="247"/>
      <c r="H18" s="247"/>
      <c r="I18" s="247"/>
      <c r="J18" s="247"/>
      <c r="K18" s="247"/>
      <c r="L18" s="247"/>
      <c r="M18" s="248"/>
      <c r="N18" s="247"/>
      <c r="O18" s="247"/>
      <c r="P18" s="247"/>
      <c r="Q18" s="247"/>
    </row>
    <row r="19" spans="1:17" s="216" customFormat="1" ht="45" customHeight="1">
      <c r="A19" s="244" t="s">
        <v>352</v>
      </c>
      <c r="B19" s="217"/>
      <c r="C19" s="218"/>
      <c r="D19" s="218"/>
      <c r="E19" s="190" t="s">
        <v>353</v>
      </c>
      <c r="F19" s="192" t="s">
        <v>345</v>
      </c>
      <c r="G19" s="221" t="s">
        <v>341</v>
      </c>
      <c r="H19" s="221" t="s">
        <v>50</v>
      </c>
      <c r="I19" s="222" t="s">
        <v>354</v>
      </c>
      <c r="J19" s="194" t="s">
        <v>287</v>
      </c>
      <c r="K19" s="214"/>
      <c r="L19" s="223">
        <v>520</v>
      </c>
      <c r="M19" s="215"/>
      <c r="N19" s="224">
        <f t="shared" ref="N19" si="4">K19+L19+M19</f>
        <v>520</v>
      </c>
      <c r="O19" s="214"/>
      <c r="P19" s="214"/>
      <c r="Q19" s="214"/>
    </row>
    <row r="20" spans="1:17" s="9" customFormat="1" ht="35.1" customHeight="1">
      <c r="A20" s="207" t="s">
        <v>355</v>
      </c>
      <c r="B20" s="249" t="s">
        <v>356</v>
      </c>
      <c r="C20" s="249"/>
      <c r="D20" s="249"/>
      <c r="E20" s="250"/>
      <c r="F20" s="250"/>
      <c r="G20" s="230"/>
      <c r="H20" s="230"/>
      <c r="I20" s="230"/>
      <c r="J20" s="230"/>
      <c r="K20" s="232"/>
      <c r="L20" s="234">
        <f>SUM(L23:L26)</f>
        <v>11835</v>
      </c>
      <c r="M20" s="234">
        <f t="shared" ref="M20:N20" si="5">SUM(M23:M26)</f>
        <v>0</v>
      </c>
      <c r="N20" s="234">
        <f t="shared" si="5"/>
        <v>11835</v>
      </c>
      <c r="O20" s="232"/>
      <c r="P20" s="232"/>
      <c r="Q20" s="232"/>
    </row>
    <row r="21" spans="1:17" s="216" customFormat="1" ht="24" customHeight="1">
      <c r="A21" s="192" t="s">
        <v>357</v>
      </c>
      <c r="B21" s="251"/>
      <c r="C21" s="211" t="s">
        <v>358</v>
      </c>
      <c r="D21" s="212"/>
      <c r="E21" s="219"/>
      <c r="F21" s="219"/>
      <c r="G21" s="221"/>
      <c r="H21" s="221"/>
      <c r="I21" s="221"/>
      <c r="J21" s="221"/>
      <c r="K21" s="237"/>
      <c r="L21" s="238"/>
      <c r="M21" s="238"/>
      <c r="N21" s="224"/>
      <c r="O21" s="237"/>
      <c r="P21" s="237"/>
      <c r="Q21" s="237"/>
    </row>
    <row r="22" spans="1:17" ht="41.25" customHeight="1">
      <c r="A22" s="252" t="s">
        <v>359</v>
      </c>
      <c r="B22" s="253"/>
      <c r="C22" s="254"/>
      <c r="D22" s="387" t="s">
        <v>360</v>
      </c>
      <c r="E22" s="388"/>
      <c r="F22" s="255"/>
      <c r="G22" s="256"/>
      <c r="H22" s="256"/>
      <c r="I22" s="256"/>
      <c r="J22" s="256"/>
      <c r="K22" s="257"/>
      <c r="L22" s="258"/>
      <c r="M22" s="258"/>
      <c r="N22" s="259"/>
      <c r="O22" s="257"/>
      <c r="P22" s="257"/>
      <c r="Q22" s="257"/>
    </row>
    <row r="23" spans="1:17" ht="60" customHeight="1">
      <c r="A23" s="260" t="s">
        <v>361</v>
      </c>
      <c r="B23" s="261"/>
      <c r="C23" s="262"/>
      <c r="D23" s="9"/>
      <c r="E23" s="263" t="s">
        <v>362</v>
      </c>
      <c r="F23" s="264" t="s">
        <v>363</v>
      </c>
      <c r="G23" s="260" t="s">
        <v>294</v>
      </c>
      <c r="H23" s="265" t="s">
        <v>50</v>
      </c>
      <c r="I23" s="222" t="s">
        <v>364</v>
      </c>
      <c r="J23" s="265" t="s">
        <v>365</v>
      </c>
      <c r="K23" s="266"/>
      <c r="L23" s="267">
        <v>5600</v>
      </c>
      <c r="M23" s="267"/>
      <c r="N23" s="268">
        <f>K23+L23+M23</f>
        <v>5600</v>
      </c>
      <c r="O23" s="269"/>
      <c r="P23" s="269"/>
      <c r="Q23" s="269"/>
    </row>
    <row r="24" spans="1:17" ht="49.5" customHeight="1">
      <c r="A24" s="260" t="s">
        <v>366</v>
      </c>
      <c r="B24" s="261"/>
      <c r="C24" s="262"/>
      <c r="D24" s="9"/>
      <c r="E24" s="263" t="s">
        <v>367</v>
      </c>
      <c r="F24" s="264" t="s">
        <v>363</v>
      </c>
      <c r="G24" s="265" t="s">
        <v>368</v>
      </c>
      <c r="H24" s="265" t="s">
        <v>369</v>
      </c>
      <c r="I24" s="222" t="s">
        <v>370</v>
      </c>
      <c r="J24" s="265" t="s">
        <v>365</v>
      </c>
      <c r="K24" s="266"/>
      <c r="L24" s="267">
        <v>985</v>
      </c>
      <c r="M24" s="267"/>
      <c r="N24" s="268">
        <f t="shared" ref="N24:N26" si="6">K24+L24+M24</f>
        <v>985</v>
      </c>
      <c r="O24" s="269"/>
      <c r="P24" s="269"/>
      <c r="Q24" s="269"/>
    </row>
    <row r="25" spans="1:17" ht="66" customHeight="1">
      <c r="A25" s="260" t="s">
        <v>371</v>
      </c>
      <c r="B25" s="261"/>
      <c r="C25" s="262"/>
      <c r="D25" s="9"/>
      <c r="E25" s="263" t="s">
        <v>372</v>
      </c>
      <c r="F25" s="264" t="s">
        <v>363</v>
      </c>
      <c r="G25" s="265" t="s">
        <v>373</v>
      </c>
      <c r="H25" s="265" t="s">
        <v>368</v>
      </c>
      <c r="I25" s="222" t="s">
        <v>374</v>
      </c>
      <c r="J25" s="265" t="s">
        <v>365</v>
      </c>
      <c r="K25" s="266"/>
      <c r="L25" s="267">
        <v>4950</v>
      </c>
      <c r="M25" s="267"/>
      <c r="N25" s="268">
        <f t="shared" si="6"/>
        <v>4950</v>
      </c>
      <c r="O25" s="269"/>
      <c r="P25" s="269"/>
      <c r="Q25" s="269"/>
    </row>
    <row r="26" spans="1:17" ht="45" customHeight="1">
      <c r="A26" s="260" t="s">
        <v>375</v>
      </c>
      <c r="B26" s="261"/>
      <c r="C26" s="262"/>
      <c r="D26" s="9"/>
      <c r="E26" s="263" t="s">
        <v>376</v>
      </c>
      <c r="F26" s="264" t="s">
        <v>363</v>
      </c>
      <c r="G26" s="265" t="s">
        <v>368</v>
      </c>
      <c r="H26" s="265" t="s">
        <v>369</v>
      </c>
      <c r="I26" s="222" t="s">
        <v>377</v>
      </c>
      <c r="J26" s="265" t="s">
        <v>365</v>
      </c>
      <c r="K26" s="266"/>
      <c r="L26" s="267">
        <v>300</v>
      </c>
      <c r="M26" s="267"/>
      <c r="N26" s="268">
        <f t="shared" si="6"/>
        <v>300</v>
      </c>
      <c r="O26" s="269"/>
      <c r="P26" s="269"/>
      <c r="Q26" s="269"/>
    </row>
    <row r="27" spans="1:17" ht="5.25" customHeight="1">
      <c r="A27" s="260"/>
      <c r="B27" s="261"/>
      <c r="C27" s="262"/>
      <c r="D27" s="9"/>
      <c r="E27" s="263"/>
      <c r="F27" s="264"/>
      <c r="G27" s="265"/>
      <c r="H27" s="265"/>
      <c r="I27" s="222"/>
      <c r="J27" s="265"/>
      <c r="K27" s="266"/>
      <c r="L27" s="267"/>
      <c r="M27" s="267"/>
      <c r="N27" s="268"/>
      <c r="O27" s="269"/>
      <c r="P27" s="269"/>
      <c r="Q27" s="269"/>
    </row>
    <row r="28" spans="1:17" ht="35.1" customHeight="1">
      <c r="A28" s="207" t="s">
        <v>239</v>
      </c>
      <c r="B28" s="249" t="s">
        <v>240</v>
      </c>
      <c r="C28" s="249"/>
      <c r="D28" s="232"/>
      <c r="E28" s="250"/>
      <c r="F28" s="229"/>
      <c r="G28" s="229"/>
      <c r="H28" s="229"/>
      <c r="I28" s="270"/>
      <c r="J28" s="229"/>
      <c r="K28" s="271"/>
      <c r="L28" s="272">
        <f>SUM(L31:L35)</f>
        <v>14119.393</v>
      </c>
      <c r="M28" s="272">
        <f t="shared" ref="M28" si="7">SUM(M31:M35)</f>
        <v>0</v>
      </c>
      <c r="N28" s="272">
        <f>SUM(N31:N35)</f>
        <v>14119.393</v>
      </c>
      <c r="O28" s="232"/>
      <c r="P28" s="232"/>
      <c r="Q28" s="232"/>
    </row>
    <row r="29" spans="1:17" ht="35.1" customHeight="1">
      <c r="A29" s="244" t="s">
        <v>241</v>
      </c>
      <c r="B29" s="273"/>
      <c r="C29" s="274" t="s">
        <v>242</v>
      </c>
      <c r="D29" s="9"/>
      <c r="E29" s="263"/>
      <c r="F29" s="264"/>
      <c r="G29" s="265"/>
      <c r="H29" s="265"/>
      <c r="I29" s="222"/>
      <c r="J29" s="265"/>
      <c r="K29" s="266"/>
      <c r="L29" s="267"/>
      <c r="M29" s="267"/>
      <c r="N29" s="268"/>
      <c r="O29" s="269"/>
      <c r="P29" s="269"/>
      <c r="Q29" s="269"/>
    </row>
    <row r="30" spans="1:17" ht="30" customHeight="1">
      <c r="A30" s="244" t="s">
        <v>378</v>
      </c>
      <c r="B30" s="261"/>
      <c r="C30" s="262"/>
      <c r="D30" s="383" t="s">
        <v>379</v>
      </c>
      <c r="E30" s="389"/>
      <c r="F30" s="275"/>
      <c r="G30" s="276"/>
      <c r="H30" s="276"/>
      <c r="I30" s="221"/>
      <c r="J30" s="276"/>
      <c r="K30" s="269"/>
      <c r="L30" s="277"/>
      <c r="M30" s="277"/>
      <c r="N30" s="278"/>
      <c r="O30" s="269"/>
      <c r="P30" s="269"/>
      <c r="Q30" s="269"/>
    </row>
    <row r="31" spans="1:17" ht="85.5" customHeight="1">
      <c r="A31" s="279" t="s">
        <v>380</v>
      </c>
      <c r="B31" s="261"/>
      <c r="C31" s="262"/>
      <c r="D31" s="280"/>
      <c r="E31" s="263" t="s">
        <v>381</v>
      </c>
      <c r="F31" s="264" t="s">
        <v>382</v>
      </c>
      <c r="G31" s="265" t="s">
        <v>368</v>
      </c>
      <c r="H31" s="265" t="s">
        <v>369</v>
      </c>
      <c r="I31" s="275" t="s">
        <v>383</v>
      </c>
      <c r="J31" s="265" t="s">
        <v>365</v>
      </c>
      <c r="K31" s="269"/>
      <c r="L31" s="277">
        <v>5250</v>
      </c>
      <c r="M31" s="277"/>
      <c r="N31" s="268">
        <f t="shared" ref="N31:N35" si="8">K31+L31+M31</f>
        <v>5250</v>
      </c>
      <c r="O31" s="269"/>
      <c r="P31" s="269"/>
      <c r="Q31" s="269"/>
    </row>
    <row r="32" spans="1:17" ht="71.25" customHeight="1">
      <c r="A32" s="281" t="s">
        <v>384</v>
      </c>
      <c r="B32" s="253"/>
      <c r="C32" s="254"/>
      <c r="D32" s="282"/>
      <c r="E32" s="255" t="s">
        <v>385</v>
      </c>
      <c r="F32" s="283" t="s">
        <v>382</v>
      </c>
      <c r="G32" s="256" t="s">
        <v>121</v>
      </c>
      <c r="H32" s="256" t="s">
        <v>294</v>
      </c>
      <c r="I32" s="284" t="s">
        <v>386</v>
      </c>
      <c r="J32" s="285" t="s">
        <v>365</v>
      </c>
      <c r="K32" s="257"/>
      <c r="L32" s="258">
        <v>1182.193</v>
      </c>
      <c r="M32" s="258"/>
      <c r="N32" s="286">
        <f t="shared" si="8"/>
        <v>1182.193</v>
      </c>
      <c r="O32" s="257"/>
      <c r="P32" s="257"/>
      <c r="Q32" s="257"/>
    </row>
    <row r="33" spans="1:17" ht="60" customHeight="1">
      <c r="A33" s="279" t="s">
        <v>387</v>
      </c>
      <c r="B33" s="261"/>
      <c r="C33" s="262"/>
      <c r="D33" s="280"/>
      <c r="E33" s="263" t="s">
        <v>388</v>
      </c>
      <c r="F33" s="264" t="s">
        <v>382</v>
      </c>
      <c r="G33" s="276" t="s">
        <v>121</v>
      </c>
      <c r="H33" s="276" t="s">
        <v>294</v>
      </c>
      <c r="I33" s="275" t="s">
        <v>389</v>
      </c>
      <c r="J33" s="265" t="s">
        <v>365</v>
      </c>
      <c r="K33" s="269"/>
      <c r="L33" s="277">
        <v>4743.2</v>
      </c>
      <c r="M33" s="277"/>
      <c r="N33" s="268">
        <f t="shared" si="8"/>
        <v>4743.2</v>
      </c>
      <c r="O33" s="269"/>
      <c r="P33" s="269"/>
      <c r="Q33" s="269"/>
    </row>
    <row r="34" spans="1:17" ht="69" customHeight="1">
      <c r="A34" s="279" t="s">
        <v>390</v>
      </c>
      <c r="B34" s="261"/>
      <c r="C34" s="262"/>
      <c r="D34" s="280"/>
      <c r="E34" s="263" t="s">
        <v>391</v>
      </c>
      <c r="F34" s="264" t="s">
        <v>382</v>
      </c>
      <c r="G34" s="265" t="s">
        <v>368</v>
      </c>
      <c r="H34" s="265" t="s">
        <v>369</v>
      </c>
      <c r="I34" s="275" t="s">
        <v>392</v>
      </c>
      <c r="J34" s="265" t="s">
        <v>365</v>
      </c>
      <c r="K34" s="269"/>
      <c r="L34" s="277">
        <v>1539</v>
      </c>
      <c r="M34" s="277"/>
      <c r="N34" s="268">
        <f t="shared" si="8"/>
        <v>1539</v>
      </c>
      <c r="O34" s="269"/>
      <c r="P34" s="269"/>
      <c r="Q34" s="269"/>
    </row>
    <row r="35" spans="1:17" ht="51" customHeight="1">
      <c r="A35" s="279" t="s">
        <v>393</v>
      </c>
      <c r="B35" s="261"/>
      <c r="C35" s="262"/>
      <c r="D35" s="280"/>
      <c r="E35" s="263" t="s">
        <v>394</v>
      </c>
      <c r="F35" s="264" t="s">
        <v>245</v>
      </c>
      <c r="G35" s="265" t="s">
        <v>373</v>
      </c>
      <c r="H35" s="265" t="s">
        <v>50</v>
      </c>
      <c r="I35" s="275" t="s">
        <v>395</v>
      </c>
      <c r="J35" s="265" t="s">
        <v>42</v>
      </c>
      <c r="K35" s="269"/>
      <c r="L35" s="277">
        <v>1405</v>
      </c>
      <c r="M35" s="277"/>
      <c r="N35" s="268">
        <f t="shared" si="8"/>
        <v>1405</v>
      </c>
      <c r="O35" s="269"/>
      <c r="P35" s="269"/>
      <c r="Q35" s="269"/>
    </row>
    <row r="36" spans="1:17" ht="15" customHeight="1">
      <c r="A36" s="279"/>
      <c r="B36" s="261"/>
      <c r="C36" s="262"/>
      <c r="D36" s="280"/>
      <c r="E36" s="263"/>
      <c r="F36" s="264"/>
      <c r="G36" s="265"/>
      <c r="H36" s="265"/>
      <c r="I36" s="222"/>
      <c r="J36" s="265"/>
      <c r="K36" s="269"/>
      <c r="L36" s="277"/>
      <c r="M36" s="277"/>
      <c r="N36" s="268"/>
      <c r="O36" s="269"/>
      <c r="P36" s="269"/>
      <c r="Q36" s="269"/>
    </row>
    <row r="37" spans="1:17" ht="51" customHeight="1">
      <c r="A37" s="207" t="s">
        <v>190</v>
      </c>
      <c r="B37" s="249" t="s">
        <v>191</v>
      </c>
      <c r="C37" s="249"/>
      <c r="D37" s="249"/>
      <c r="E37" s="249"/>
      <c r="F37" s="229"/>
      <c r="G37" s="229"/>
      <c r="H37" s="229"/>
      <c r="I37" s="270"/>
      <c r="J37" s="229"/>
      <c r="K37" s="232"/>
      <c r="L37" s="233"/>
      <c r="M37" s="234">
        <f>SUM(M39:M81)</f>
        <v>922893.78299999994</v>
      </c>
      <c r="N37" s="234">
        <f>SUM(N39:N81)</f>
        <v>922893.78299999994</v>
      </c>
      <c r="O37" s="232"/>
      <c r="P37" s="232"/>
      <c r="Q37" s="232"/>
    </row>
    <row r="38" spans="1:17" ht="51" customHeight="1">
      <c r="A38" s="244" t="s">
        <v>192</v>
      </c>
      <c r="B38" s="287"/>
      <c r="C38" s="390" t="s">
        <v>193</v>
      </c>
      <c r="D38" s="390"/>
      <c r="E38" s="391"/>
      <c r="F38" s="264"/>
      <c r="G38" s="265"/>
      <c r="H38" s="265"/>
      <c r="I38" s="222"/>
      <c r="J38" s="265"/>
      <c r="K38" s="269"/>
      <c r="L38" s="277"/>
      <c r="M38" s="277"/>
      <c r="N38" s="268"/>
      <c r="O38" s="269"/>
      <c r="P38" s="269"/>
      <c r="Q38" s="269"/>
    </row>
    <row r="39" spans="1:17" ht="65.25" customHeight="1">
      <c r="A39" s="279" t="s">
        <v>396</v>
      </c>
      <c r="B39" s="261"/>
      <c r="C39" s="262"/>
      <c r="D39" s="382" t="s">
        <v>397</v>
      </c>
      <c r="E39" s="383"/>
      <c r="F39" s="264" t="s">
        <v>398</v>
      </c>
      <c r="G39" s="276" t="s">
        <v>368</v>
      </c>
      <c r="H39" s="276" t="s">
        <v>125</v>
      </c>
      <c r="I39" s="275" t="s">
        <v>399</v>
      </c>
      <c r="J39" s="265" t="s">
        <v>365</v>
      </c>
      <c r="K39" s="269"/>
      <c r="L39" s="277"/>
      <c r="M39" s="277">
        <v>3500</v>
      </c>
      <c r="N39" s="268">
        <f t="shared" ref="N39:N40" si="9">K39+L39+M39</f>
        <v>3500</v>
      </c>
      <c r="O39" s="269"/>
      <c r="P39" s="269"/>
      <c r="Q39" s="269"/>
    </row>
    <row r="40" spans="1:17" ht="64.5" customHeight="1">
      <c r="A40" s="279" t="s">
        <v>400</v>
      </c>
      <c r="B40" s="261"/>
      <c r="C40" s="262"/>
      <c r="D40" s="382" t="s">
        <v>401</v>
      </c>
      <c r="E40" s="383"/>
      <c r="F40" s="264" t="s">
        <v>398</v>
      </c>
      <c r="G40" s="276" t="s">
        <v>373</v>
      </c>
      <c r="H40" s="276" t="s">
        <v>368</v>
      </c>
      <c r="I40" s="275" t="s">
        <v>402</v>
      </c>
      <c r="J40" s="265" t="s">
        <v>365</v>
      </c>
      <c r="K40" s="269"/>
      <c r="L40" s="277"/>
      <c r="M40" s="277">
        <v>1050</v>
      </c>
      <c r="N40" s="268">
        <f t="shared" si="9"/>
        <v>1050</v>
      </c>
      <c r="O40" s="269"/>
      <c r="P40" s="269"/>
      <c r="Q40" s="269"/>
    </row>
    <row r="41" spans="1:17" ht="54" customHeight="1">
      <c r="A41" s="281" t="s">
        <v>403</v>
      </c>
      <c r="B41" s="288"/>
      <c r="C41" s="289"/>
      <c r="D41" s="392" t="s">
        <v>404</v>
      </c>
      <c r="E41" s="393"/>
      <c r="F41" s="290" t="s">
        <v>345</v>
      </c>
      <c r="G41" s="291" t="s">
        <v>341</v>
      </c>
      <c r="H41" s="291" t="s">
        <v>50</v>
      </c>
      <c r="I41" s="292" t="s">
        <v>405</v>
      </c>
      <c r="J41" s="291" t="s">
        <v>406</v>
      </c>
      <c r="K41" s="293"/>
      <c r="L41" s="294"/>
      <c r="M41" s="294">
        <v>60000</v>
      </c>
      <c r="N41" s="295">
        <f>K41+L41+M41</f>
        <v>60000</v>
      </c>
      <c r="O41" s="293"/>
      <c r="P41" s="293"/>
      <c r="Q41" s="293"/>
    </row>
    <row r="42" spans="1:17" ht="69.75" customHeight="1">
      <c r="A42" s="279" t="s">
        <v>407</v>
      </c>
      <c r="B42" s="261"/>
      <c r="C42" s="262"/>
      <c r="D42" s="382" t="s">
        <v>408</v>
      </c>
      <c r="E42" s="383"/>
      <c r="F42" s="264" t="s">
        <v>345</v>
      </c>
      <c r="G42" s="296" t="s">
        <v>341</v>
      </c>
      <c r="H42" s="276" t="s">
        <v>50</v>
      </c>
      <c r="I42" s="275" t="s">
        <v>409</v>
      </c>
      <c r="J42" s="276" t="s">
        <v>406</v>
      </c>
      <c r="K42" s="269"/>
      <c r="L42" s="277"/>
      <c r="M42" s="277">
        <v>5000</v>
      </c>
      <c r="N42" s="278">
        <f>K42+L42+M42</f>
        <v>5000</v>
      </c>
      <c r="O42" s="269"/>
      <c r="P42" s="269"/>
      <c r="Q42" s="269"/>
    </row>
    <row r="43" spans="1:17" ht="69.75" customHeight="1">
      <c r="A43" s="279" t="s">
        <v>410</v>
      </c>
      <c r="B43" s="261"/>
      <c r="C43" s="262"/>
      <c r="D43" s="382" t="s">
        <v>411</v>
      </c>
      <c r="E43" s="383"/>
      <c r="F43" s="264" t="s">
        <v>345</v>
      </c>
      <c r="G43" s="296" t="s">
        <v>341</v>
      </c>
      <c r="H43" s="276" t="s">
        <v>50</v>
      </c>
      <c r="I43" s="275" t="s">
        <v>412</v>
      </c>
      <c r="J43" s="276" t="s">
        <v>406</v>
      </c>
      <c r="K43" s="269"/>
      <c r="L43" s="277"/>
      <c r="M43" s="277">
        <v>16600</v>
      </c>
      <c r="N43" s="278">
        <f>K43+L43+M43</f>
        <v>16600</v>
      </c>
      <c r="O43" s="269"/>
      <c r="P43" s="269"/>
      <c r="Q43" s="269"/>
    </row>
    <row r="44" spans="1:17" ht="54" customHeight="1">
      <c r="A44" s="279" t="s">
        <v>413</v>
      </c>
      <c r="B44" s="261"/>
      <c r="C44" s="262"/>
      <c r="D44" s="382" t="s">
        <v>414</v>
      </c>
      <c r="E44" s="383"/>
      <c r="F44" s="264" t="s">
        <v>345</v>
      </c>
      <c r="G44" s="296" t="s">
        <v>341</v>
      </c>
      <c r="H44" s="276" t="s">
        <v>50</v>
      </c>
      <c r="I44" s="297" t="s">
        <v>415</v>
      </c>
      <c r="J44" s="276" t="s">
        <v>406</v>
      </c>
      <c r="K44" s="269"/>
      <c r="L44" s="277"/>
      <c r="M44" s="277">
        <v>50000</v>
      </c>
      <c r="N44" s="278">
        <f t="shared" ref="N44:N81" si="10">K44+L44+M44</f>
        <v>50000</v>
      </c>
      <c r="O44" s="269"/>
      <c r="P44" s="269"/>
      <c r="Q44" s="269"/>
    </row>
    <row r="45" spans="1:17" ht="40.5" customHeight="1">
      <c r="A45" s="279" t="s">
        <v>416</v>
      </c>
      <c r="B45" s="261"/>
      <c r="C45" s="262"/>
      <c r="D45" s="382" t="s">
        <v>417</v>
      </c>
      <c r="E45" s="383"/>
      <c r="F45" s="264" t="s">
        <v>345</v>
      </c>
      <c r="G45" s="296" t="s">
        <v>341</v>
      </c>
      <c r="H45" s="276" t="s">
        <v>50</v>
      </c>
      <c r="I45" s="297" t="s">
        <v>418</v>
      </c>
      <c r="J45" s="276" t="s">
        <v>406</v>
      </c>
      <c r="K45" s="269"/>
      <c r="L45" s="277"/>
      <c r="M45" s="238">
        <v>100000</v>
      </c>
      <c r="N45" s="224">
        <f t="shared" si="10"/>
        <v>100000</v>
      </c>
      <c r="O45" s="269"/>
      <c r="P45" s="269"/>
      <c r="Q45" s="269"/>
    </row>
    <row r="46" spans="1:17" ht="51.75" customHeight="1">
      <c r="A46" s="279" t="s">
        <v>419</v>
      </c>
      <c r="B46" s="261"/>
      <c r="C46" s="262"/>
      <c r="D46" s="383" t="s">
        <v>420</v>
      </c>
      <c r="E46" s="389"/>
      <c r="F46" s="265" t="s">
        <v>345</v>
      </c>
      <c r="G46" s="296" t="s">
        <v>341</v>
      </c>
      <c r="H46" s="276" t="s">
        <v>50</v>
      </c>
      <c r="I46" s="297" t="s">
        <v>421</v>
      </c>
      <c r="J46" s="276" t="s">
        <v>406</v>
      </c>
      <c r="K46" s="269"/>
      <c r="L46" s="277"/>
      <c r="M46" s="277">
        <v>16500</v>
      </c>
      <c r="N46" s="278">
        <f t="shared" si="10"/>
        <v>16500</v>
      </c>
      <c r="O46" s="269"/>
      <c r="P46" s="269"/>
      <c r="Q46" s="269"/>
    </row>
    <row r="47" spans="1:17" ht="35.1" customHeight="1">
      <c r="A47" s="279" t="s">
        <v>422</v>
      </c>
      <c r="B47" s="261"/>
      <c r="C47" s="262"/>
      <c r="D47" s="382" t="s">
        <v>423</v>
      </c>
      <c r="E47" s="383"/>
      <c r="F47" s="264" t="s">
        <v>345</v>
      </c>
      <c r="G47" s="296" t="s">
        <v>341</v>
      </c>
      <c r="H47" s="276" t="s">
        <v>50</v>
      </c>
      <c r="I47" s="297" t="s">
        <v>424</v>
      </c>
      <c r="J47" s="276" t="s">
        <v>406</v>
      </c>
      <c r="K47" s="269"/>
      <c r="L47" s="277"/>
      <c r="M47" s="277">
        <v>25500</v>
      </c>
      <c r="N47" s="278">
        <f t="shared" si="10"/>
        <v>25500</v>
      </c>
      <c r="O47" s="269"/>
      <c r="P47" s="269"/>
      <c r="Q47" s="269"/>
    </row>
    <row r="48" spans="1:17" ht="35.1" customHeight="1">
      <c r="A48" s="279" t="s">
        <v>425</v>
      </c>
      <c r="B48" s="261"/>
      <c r="C48" s="262"/>
      <c r="D48" s="382" t="s">
        <v>426</v>
      </c>
      <c r="E48" s="383"/>
      <c r="F48" s="264" t="s">
        <v>345</v>
      </c>
      <c r="G48" s="296" t="s">
        <v>341</v>
      </c>
      <c r="H48" s="276" t="s">
        <v>50</v>
      </c>
      <c r="I48" s="297" t="s">
        <v>427</v>
      </c>
      <c r="J48" s="276" t="s">
        <v>406</v>
      </c>
      <c r="K48" s="269"/>
      <c r="L48" s="277"/>
      <c r="M48" s="277">
        <v>19176.683000000001</v>
      </c>
      <c r="N48" s="278">
        <f t="shared" si="10"/>
        <v>19176.683000000001</v>
      </c>
      <c r="O48" s="269"/>
      <c r="P48" s="269"/>
      <c r="Q48" s="269"/>
    </row>
    <row r="49" spans="1:17" ht="39.75" customHeight="1">
      <c r="A49" s="279" t="s">
        <v>428</v>
      </c>
      <c r="B49" s="261"/>
      <c r="C49" s="262"/>
      <c r="D49" s="382" t="s">
        <v>429</v>
      </c>
      <c r="E49" s="383"/>
      <c r="F49" s="264" t="s">
        <v>196</v>
      </c>
      <c r="G49" s="276" t="s">
        <v>188</v>
      </c>
      <c r="H49" s="276" t="s">
        <v>50</v>
      </c>
      <c r="I49" s="297" t="s">
        <v>430</v>
      </c>
      <c r="J49" s="276" t="s">
        <v>431</v>
      </c>
      <c r="K49" s="269"/>
      <c r="L49" s="277"/>
      <c r="M49" s="238">
        <v>100000</v>
      </c>
      <c r="N49" s="224">
        <f t="shared" si="10"/>
        <v>100000</v>
      </c>
      <c r="O49" s="269"/>
      <c r="P49" s="269"/>
      <c r="Q49" s="269"/>
    </row>
    <row r="50" spans="1:17" ht="54" customHeight="1">
      <c r="A50" s="279" t="s">
        <v>432</v>
      </c>
      <c r="B50" s="261"/>
      <c r="C50" s="262"/>
      <c r="D50" s="382" t="s">
        <v>433</v>
      </c>
      <c r="E50" s="383"/>
      <c r="F50" s="264" t="s">
        <v>196</v>
      </c>
      <c r="G50" s="276" t="s">
        <v>188</v>
      </c>
      <c r="H50" s="276" t="s">
        <v>50</v>
      </c>
      <c r="I50" s="275" t="s">
        <v>434</v>
      </c>
      <c r="J50" s="276" t="s">
        <v>431</v>
      </c>
      <c r="K50" s="269"/>
      <c r="L50" s="277"/>
      <c r="M50" s="238">
        <v>100000</v>
      </c>
      <c r="N50" s="224">
        <f t="shared" si="10"/>
        <v>100000</v>
      </c>
      <c r="O50" s="269"/>
      <c r="P50" s="269"/>
      <c r="Q50" s="269"/>
    </row>
    <row r="51" spans="1:17" ht="40.5" customHeight="1">
      <c r="A51" s="281" t="s">
        <v>435</v>
      </c>
      <c r="B51" s="253"/>
      <c r="C51" s="254"/>
      <c r="D51" s="394" t="s">
        <v>436</v>
      </c>
      <c r="E51" s="395"/>
      <c r="F51" s="283" t="s">
        <v>196</v>
      </c>
      <c r="G51" s="291" t="s">
        <v>341</v>
      </c>
      <c r="H51" s="256" t="s">
        <v>50</v>
      </c>
      <c r="I51" s="284" t="s">
        <v>437</v>
      </c>
      <c r="J51" s="285" t="s">
        <v>42</v>
      </c>
      <c r="K51" s="257"/>
      <c r="L51" s="258"/>
      <c r="M51" s="258">
        <v>3200</v>
      </c>
      <c r="N51" s="286">
        <f t="shared" si="10"/>
        <v>3200</v>
      </c>
      <c r="O51" s="257"/>
      <c r="P51" s="257"/>
      <c r="Q51" s="257"/>
    </row>
    <row r="52" spans="1:17" ht="53.25" customHeight="1">
      <c r="A52" s="279" t="s">
        <v>438</v>
      </c>
      <c r="B52" s="261"/>
      <c r="C52" s="262"/>
      <c r="D52" s="382" t="s">
        <v>439</v>
      </c>
      <c r="E52" s="383"/>
      <c r="F52" s="264" t="s">
        <v>196</v>
      </c>
      <c r="G52" s="296" t="s">
        <v>341</v>
      </c>
      <c r="H52" s="276" t="s">
        <v>50</v>
      </c>
      <c r="I52" s="275" t="s">
        <v>440</v>
      </c>
      <c r="J52" s="265" t="s">
        <v>42</v>
      </c>
      <c r="K52" s="269"/>
      <c r="L52" s="277"/>
      <c r="M52" s="277">
        <v>2200</v>
      </c>
      <c r="N52" s="268">
        <f t="shared" si="10"/>
        <v>2200</v>
      </c>
      <c r="O52" s="269"/>
      <c r="P52" s="269"/>
      <c r="Q52" s="269"/>
    </row>
    <row r="53" spans="1:17" ht="53.25" customHeight="1">
      <c r="A53" s="279" t="s">
        <v>441</v>
      </c>
      <c r="B53" s="261"/>
      <c r="C53" s="262"/>
      <c r="D53" s="382" t="s">
        <v>442</v>
      </c>
      <c r="E53" s="383"/>
      <c r="F53" s="264" t="s">
        <v>196</v>
      </c>
      <c r="G53" s="296" t="s">
        <v>341</v>
      </c>
      <c r="H53" s="276" t="s">
        <v>50</v>
      </c>
      <c r="I53" s="275" t="s">
        <v>443</v>
      </c>
      <c r="J53" s="265" t="s">
        <v>42</v>
      </c>
      <c r="K53" s="269"/>
      <c r="L53" s="277"/>
      <c r="M53" s="277">
        <v>1200</v>
      </c>
      <c r="N53" s="268">
        <f t="shared" si="10"/>
        <v>1200</v>
      </c>
      <c r="O53" s="269"/>
      <c r="P53" s="269"/>
      <c r="Q53" s="269"/>
    </row>
    <row r="54" spans="1:17" ht="53.25" customHeight="1">
      <c r="A54" s="279" t="s">
        <v>444</v>
      </c>
      <c r="B54" s="261"/>
      <c r="C54" s="262"/>
      <c r="D54" s="382" t="s">
        <v>445</v>
      </c>
      <c r="E54" s="383"/>
      <c r="F54" s="264" t="s">
        <v>196</v>
      </c>
      <c r="G54" s="296" t="s">
        <v>341</v>
      </c>
      <c r="H54" s="276" t="s">
        <v>50</v>
      </c>
      <c r="I54" s="275" t="s">
        <v>446</v>
      </c>
      <c r="J54" s="265" t="s">
        <v>42</v>
      </c>
      <c r="K54" s="269"/>
      <c r="L54" s="277"/>
      <c r="M54" s="277">
        <v>2000</v>
      </c>
      <c r="N54" s="268">
        <f t="shared" si="10"/>
        <v>2000</v>
      </c>
      <c r="O54" s="269"/>
      <c r="P54" s="269"/>
      <c r="Q54" s="269"/>
    </row>
    <row r="55" spans="1:17" ht="53.25" customHeight="1">
      <c r="A55" s="279" t="s">
        <v>447</v>
      </c>
      <c r="B55" s="261"/>
      <c r="C55" s="262"/>
      <c r="D55" s="382" t="s">
        <v>448</v>
      </c>
      <c r="E55" s="383"/>
      <c r="F55" s="264" t="s">
        <v>196</v>
      </c>
      <c r="G55" s="296" t="s">
        <v>341</v>
      </c>
      <c r="H55" s="276" t="s">
        <v>50</v>
      </c>
      <c r="I55" s="275" t="s">
        <v>449</v>
      </c>
      <c r="J55" s="265" t="s">
        <v>42</v>
      </c>
      <c r="K55" s="269"/>
      <c r="L55" s="277"/>
      <c r="M55" s="277">
        <v>500</v>
      </c>
      <c r="N55" s="268">
        <f t="shared" si="10"/>
        <v>500</v>
      </c>
      <c r="O55" s="269"/>
      <c r="P55" s="269"/>
      <c r="Q55" s="269"/>
    </row>
    <row r="56" spans="1:17" ht="53.25" customHeight="1">
      <c r="A56" s="298" t="s">
        <v>450</v>
      </c>
      <c r="B56" s="261"/>
      <c r="C56" s="262"/>
      <c r="D56" s="383" t="s">
        <v>451</v>
      </c>
      <c r="E56" s="389"/>
      <c r="F56" s="265" t="s">
        <v>196</v>
      </c>
      <c r="G56" s="296" t="s">
        <v>341</v>
      </c>
      <c r="H56" s="276" t="s">
        <v>50</v>
      </c>
      <c r="I56" s="275" t="s">
        <v>452</v>
      </c>
      <c r="J56" s="265" t="s">
        <v>42</v>
      </c>
      <c r="K56" s="269"/>
      <c r="L56" s="277"/>
      <c r="M56" s="277">
        <v>1000</v>
      </c>
      <c r="N56" s="268">
        <f t="shared" si="10"/>
        <v>1000</v>
      </c>
      <c r="O56" s="269"/>
      <c r="P56" s="269"/>
      <c r="Q56" s="269"/>
    </row>
    <row r="57" spans="1:17" ht="53.25" customHeight="1">
      <c r="A57" s="279" t="s">
        <v>453</v>
      </c>
      <c r="B57" s="299"/>
      <c r="C57" s="262"/>
      <c r="D57" s="382" t="s">
        <v>454</v>
      </c>
      <c r="E57" s="383"/>
      <c r="F57" s="264" t="s">
        <v>196</v>
      </c>
      <c r="G57" s="296" t="s">
        <v>341</v>
      </c>
      <c r="H57" s="276" t="s">
        <v>50</v>
      </c>
      <c r="I57" s="263" t="s">
        <v>455</v>
      </c>
      <c r="J57" s="265" t="s">
        <v>289</v>
      </c>
      <c r="K57" s="269"/>
      <c r="L57" s="277"/>
      <c r="M57" s="277">
        <v>4600</v>
      </c>
      <c r="N57" s="268">
        <f t="shared" si="10"/>
        <v>4600</v>
      </c>
      <c r="O57" s="269"/>
      <c r="P57" s="269"/>
      <c r="Q57" s="269"/>
    </row>
    <row r="58" spans="1:17" ht="53.25" customHeight="1">
      <c r="A58" s="279" t="s">
        <v>456</v>
      </c>
      <c r="B58" s="261"/>
      <c r="C58" s="262"/>
      <c r="D58" s="382" t="s">
        <v>457</v>
      </c>
      <c r="E58" s="383"/>
      <c r="F58" s="264" t="s">
        <v>196</v>
      </c>
      <c r="G58" s="296" t="s">
        <v>341</v>
      </c>
      <c r="H58" s="276" t="s">
        <v>50</v>
      </c>
      <c r="I58" s="263" t="s">
        <v>458</v>
      </c>
      <c r="J58" s="265" t="s">
        <v>289</v>
      </c>
      <c r="K58" s="269"/>
      <c r="L58" s="277"/>
      <c r="M58" s="277">
        <v>450</v>
      </c>
      <c r="N58" s="268">
        <f t="shared" si="10"/>
        <v>450</v>
      </c>
      <c r="O58" s="269"/>
      <c r="P58" s="269"/>
      <c r="Q58" s="269"/>
    </row>
    <row r="59" spans="1:17" ht="53.25" customHeight="1">
      <c r="A59" s="279" t="s">
        <v>459</v>
      </c>
      <c r="B59" s="261"/>
      <c r="C59" s="262"/>
      <c r="D59" s="382" t="s">
        <v>460</v>
      </c>
      <c r="E59" s="383"/>
      <c r="F59" s="264" t="s">
        <v>196</v>
      </c>
      <c r="G59" s="296" t="s">
        <v>341</v>
      </c>
      <c r="H59" s="276" t="s">
        <v>50</v>
      </c>
      <c r="I59" s="263" t="s">
        <v>461</v>
      </c>
      <c r="J59" s="265" t="s">
        <v>289</v>
      </c>
      <c r="K59" s="269"/>
      <c r="L59" s="277"/>
      <c r="M59" s="277">
        <v>1360</v>
      </c>
      <c r="N59" s="268">
        <f t="shared" si="10"/>
        <v>1360</v>
      </c>
      <c r="O59" s="269"/>
      <c r="P59" s="269"/>
      <c r="Q59" s="269"/>
    </row>
    <row r="60" spans="1:17" ht="53.25" customHeight="1">
      <c r="A60" s="281" t="s">
        <v>462</v>
      </c>
      <c r="B60" s="253"/>
      <c r="C60" s="254"/>
      <c r="D60" s="394" t="s">
        <v>463</v>
      </c>
      <c r="E60" s="395"/>
      <c r="F60" s="283" t="s">
        <v>196</v>
      </c>
      <c r="G60" s="291" t="s">
        <v>341</v>
      </c>
      <c r="H60" s="256" t="s">
        <v>50</v>
      </c>
      <c r="I60" s="255" t="s">
        <v>464</v>
      </c>
      <c r="J60" s="285" t="s">
        <v>406</v>
      </c>
      <c r="K60" s="257"/>
      <c r="L60" s="258"/>
      <c r="M60" s="258">
        <v>30000</v>
      </c>
      <c r="N60" s="286">
        <f t="shared" si="10"/>
        <v>30000</v>
      </c>
      <c r="O60" s="257"/>
      <c r="P60" s="257"/>
      <c r="Q60" s="257"/>
    </row>
    <row r="61" spans="1:17" ht="53.25" customHeight="1">
      <c r="A61" s="279" t="s">
        <v>465</v>
      </c>
      <c r="B61" s="261"/>
      <c r="C61" s="262"/>
      <c r="D61" s="382" t="s">
        <v>466</v>
      </c>
      <c r="E61" s="383"/>
      <c r="F61" s="264" t="s">
        <v>196</v>
      </c>
      <c r="G61" s="296" t="s">
        <v>341</v>
      </c>
      <c r="H61" s="276" t="s">
        <v>50</v>
      </c>
      <c r="I61" s="263" t="s">
        <v>467</v>
      </c>
      <c r="J61" s="265" t="s">
        <v>406</v>
      </c>
      <c r="K61" s="269"/>
      <c r="L61" s="277"/>
      <c r="M61" s="277">
        <v>10000</v>
      </c>
      <c r="N61" s="268">
        <f t="shared" si="10"/>
        <v>10000</v>
      </c>
      <c r="O61" s="269"/>
      <c r="P61" s="269"/>
      <c r="Q61" s="269"/>
    </row>
    <row r="62" spans="1:17" ht="53.25" customHeight="1">
      <c r="A62" s="279" t="s">
        <v>468</v>
      </c>
      <c r="B62" s="261"/>
      <c r="C62" s="262"/>
      <c r="D62" s="382" t="s">
        <v>469</v>
      </c>
      <c r="E62" s="383"/>
      <c r="F62" s="264" t="s">
        <v>196</v>
      </c>
      <c r="G62" s="296" t="s">
        <v>341</v>
      </c>
      <c r="H62" s="276" t="s">
        <v>50</v>
      </c>
      <c r="I62" s="263" t="s">
        <v>470</v>
      </c>
      <c r="J62" s="265" t="s">
        <v>406</v>
      </c>
      <c r="K62" s="269"/>
      <c r="L62" s="277"/>
      <c r="M62" s="277">
        <v>30000</v>
      </c>
      <c r="N62" s="268">
        <f t="shared" si="10"/>
        <v>30000</v>
      </c>
      <c r="O62" s="269"/>
      <c r="P62" s="269"/>
      <c r="Q62" s="269"/>
    </row>
    <row r="63" spans="1:17" ht="53.25" customHeight="1">
      <c r="A63" s="279" t="s">
        <v>471</v>
      </c>
      <c r="B63" s="261"/>
      <c r="C63" s="262"/>
      <c r="D63" s="382" t="s">
        <v>472</v>
      </c>
      <c r="E63" s="383"/>
      <c r="F63" s="264" t="s">
        <v>196</v>
      </c>
      <c r="G63" s="296" t="s">
        <v>341</v>
      </c>
      <c r="H63" s="276" t="s">
        <v>50</v>
      </c>
      <c r="I63" s="263" t="s">
        <v>473</v>
      </c>
      <c r="J63" s="265" t="s">
        <v>406</v>
      </c>
      <c r="K63" s="269"/>
      <c r="L63" s="277"/>
      <c r="M63" s="277">
        <v>50000</v>
      </c>
      <c r="N63" s="268">
        <f t="shared" si="10"/>
        <v>50000</v>
      </c>
      <c r="O63" s="269"/>
      <c r="P63" s="269"/>
      <c r="Q63" s="269"/>
    </row>
    <row r="64" spans="1:17" ht="55.5" customHeight="1">
      <c r="A64" s="244" t="s">
        <v>474</v>
      </c>
      <c r="B64" s="261"/>
      <c r="C64" s="396" t="s">
        <v>475</v>
      </c>
      <c r="D64" s="396"/>
      <c r="E64" s="397"/>
      <c r="F64" s="263"/>
      <c r="G64" s="276"/>
      <c r="H64" s="276"/>
      <c r="I64" s="193"/>
      <c r="J64" s="276"/>
      <c r="K64" s="269"/>
      <c r="L64" s="277"/>
      <c r="M64" s="277"/>
      <c r="N64" s="278"/>
      <c r="O64" s="269"/>
      <c r="P64" s="269"/>
      <c r="Q64" s="269"/>
    </row>
    <row r="65" spans="1:17" ht="35.1" customHeight="1">
      <c r="A65" s="279" t="s">
        <v>476</v>
      </c>
      <c r="B65" s="261"/>
      <c r="C65" s="262"/>
      <c r="D65" s="382" t="s">
        <v>477</v>
      </c>
      <c r="E65" s="383"/>
      <c r="F65" s="264" t="s">
        <v>196</v>
      </c>
      <c r="G65" s="296" t="s">
        <v>341</v>
      </c>
      <c r="H65" s="276" t="s">
        <v>50</v>
      </c>
      <c r="I65" s="300" t="s">
        <v>478</v>
      </c>
      <c r="J65" s="276" t="s">
        <v>238</v>
      </c>
      <c r="K65" s="269"/>
      <c r="L65" s="277"/>
      <c r="M65" s="277">
        <v>10000</v>
      </c>
      <c r="N65" s="268">
        <f t="shared" si="10"/>
        <v>10000</v>
      </c>
      <c r="O65" s="269"/>
      <c r="P65" s="269"/>
      <c r="Q65" s="269"/>
    </row>
    <row r="66" spans="1:17" ht="35.1" customHeight="1">
      <c r="A66" s="279" t="s">
        <v>479</v>
      </c>
      <c r="B66" s="261"/>
      <c r="C66" s="262"/>
      <c r="D66" s="382" t="s">
        <v>480</v>
      </c>
      <c r="E66" s="382"/>
      <c r="F66" s="265" t="s">
        <v>196</v>
      </c>
      <c r="G66" s="296" t="s">
        <v>341</v>
      </c>
      <c r="H66" s="276" t="s">
        <v>50</v>
      </c>
      <c r="I66" s="300" t="s">
        <v>481</v>
      </c>
      <c r="J66" s="276" t="s">
        <v>238</v>
      </c>
      <c r="K66" s="269"/>
      <c r="L66" s="277"/>
      <c r="M66" s="277">
        <v>30000</v>
      </c>
      <c r="N66" s="268">
        <f t="shared" si="10"/>
        <v>30000</v>
      </c>
      <c r="O66" s="269"/>
      <c r="P66" s="269"/>
      <c r="Q66" s="269"/>
    </row>
    <row r="67" spans="1:17" ht="47.25" customHeight="1">
      <c r="A67" s="279" t="s">
        <v>482</v>
      </c>
      <c r="B67" s="261"/>
      <c r="C67" s="262"/>
      <c r="D67" s="382" t="s">
        <v>483</v>
      </c>
      <c r="E67" s="382"/>
      <c r="F67" s="265" t="s">
        <v>196</v>
      </c>
      <c r="G67" s="296" t="s">
        <v>341</v>
      </c>
      <c r="H67" s="276" t="s">
        <v>50</v>
      </c>
      <c r="I67" s="300" t="s">
        <v>484</v>
      </c>
      <c r="J67" s="276" t="s">
        <v>238</v>
      </c>
      <c r="K67" s="269"/>
      <c r="L67" s="277"/>
      <c r="M67" s="277">
        <v>45000</v>
      </c>
      <c r="N67" s="268">
        <f t="shared" si="10"/>
        <v>45000</v>
      </c>
      <c r="O67" s="269"/>
      <c r="P67" s="269"/>
      <c r="Q67" s="269"/>
    </row>
    <row r="68" spans="1:17" ht="58.5" customHeight="1">
      <c r="A68" s="279" t="s">
        <v>485</v>
      </c>
      <c r="B68" s="261"/>
      <c r="C68" s="262"/>
      <c r="D68" s="382" t="s">
        <v>486</v>
      </c>
      <c r="E68" s="382"/>
      <c r="F68" s="265" t="s">
        <v>196</v>
      </c>
      <c r="G68" s="296" t="s">
        <v>341</v>
      </c>
      <c r="H68" s="276" t="s">
        <v>50</v>
      </c>
      <c r="I68" s="300" t="s">
        <v>487</v>
      </c>
      <c r="J68" s="276" t="s">
        <v>238</v>
      </c>
      <c r="K68" s="269"/>
      <c r="L68" s="277"/>
      <c r="M68" s="277">
        <v>45000</v>
      </c>
      <c r="N68" s="268">
        <f t="shared" si="10"/>
        <v>45000</v>
      </c>
      <c r="O68" s="269"/>
      <c r="P68" s="269"/>
      <c r="Q68" s="269"/>
    </row>
    <row r="69" spans="1:17" ht="72" customHeight="1">
      <c r="A69" s="279" t="s">
        <v>488</v>
      </c>
      <c r="B69" s="261"/>
      <c r="C69" s="262"/>
      <c r="D69" s="382" t="s">
        <v>489</v>
      </c>
      <c r="E69" s="382"/>
      <c r="F69" s="265" t="s">
        <v>196</v>
      </c>
      <c r="G69" s="296" t="s">
        <v>341</v>
      </c>
      <c r="H69" s="276" t="s">
        <v>50</v>
      </c>
      <c r="I69" s="300" t="s">
        <v>490</v>
      </c>
      <c r="J69" s="276" t="s">
        <v>238</v>
      </c>
      <c r="K69" s="269"/>
      <c r="L69" s="277"/>
      <c r="M69" s="277">
        <v>44957.1</v>
      </c>
      <c r="N69" s="268">
        <f t="shared" si="10"/>
        <v>44957.1</v>
      </c>
      <c r="O69" s="269"/>
      <c r="P69" s="269"/>
      <c r="Q69" s="269"/>
    </row>
    <row r="70" spans="1:17" ht="35.1" customHeight="1">
      <c r="A70" s="281" t="s">
        <v>491</v>
      </c>
      <c r="B70" s="253"/>
      <c r="C70" s="254"/>
      <c r="D70" s="394" t="s">
        <v>492</v>
      </c>
      <c r="E70" s="394"/>
      <c r="F70" s="285" t="s">
        <v>196</v>
      </c>
      <c r="G70" s="291" t="s">
        <v>341</v>
      </c>
      <c r="H70" s="256" t="s">
        <v>50</v>
      </c>
      <c r="I70" s="301" t="s">
        <v>493</v>
      </c>
      <c r="J70" s="256" t="s">
        <v>238</v>
      </c>
      <c r="K70" s="257"/>
      <c r="L70" s="258"/>
      <c r="M70" s="258">
        <v>47000</v>
      </c>
      <c r="N70" s="286">
        <f t="shared" si="10"/>
        <v>47000</v>
      </c>
      <c r="O70" s="257"/>
      <c r="P70" s="257"/>
      <c r="Q70" s="257"/>
    </row>
    <row r="71" spans="1:17" ht="35.1" customHeight="1">
      <c r="A71" s="279" t="s">
        <v>494</v>
      </c>
      <c r="B71" s="261"/>
      <c r="C71" s="262"/>
      <c r="D71" s="382" t="s">
        <v>495</v>
      </c>
      <c r="E71" s="382"/>
      <c r="F71" s="265" t="s">
        <v>196</v>
      </c>
      <c r="G71" s="296" t="s">
        <v>341</v>
      </c>
      <c r="H71" s="276" t="s">
        <v>50</v>
      </c>
      <c r="I71" s="300" t="s">
        <v>493</v>
      </c>
      <c r="J71" s="276" t="s">
        <v>238</v>
      </c>
      <c r="K71" s="269"/>
      <c r="L71" s="277"/>
      <c r="M71" s="277">
        <v>47000</v>
      </c>
      <c r="N71" s="268">
        <f t="shared" si="10"/>
        <v>47000</v>
      </c>
      <c r="O71" s="269"/>
      <c r="P71" s="269"/>
      <c r="Q71" s="269"/>
    </row>
    <row r="72" spans="1:17" ht="35.1" customHeight="1">
      <c r="A72" s="279" t="s">
        <v>496</v>
      </c>
      <c r="B72" s="261"/>
      <c r="C72" s="262"/>
      <c r="D72" s="398" t="s">
        <v>497</v>
      </c>
      <c r="E72" s="398"/>
      <c r="F72" s="265" t="s">
        <v>196</v>
      </c>
      <c r="G72" s="296" t="s">
        <v>341</v>
      </c>
      <c r="H72" s="276" t="s">
        <v>50</v>
      </c>
      <c r="I72" s="219" t="s">
        <v>498</v>
      </c>
      <c r="J72" s="276" t="s">
        <v>238</v>
      </c>
      <c r="K72" s="269"/>
      <c r="L72" s="277"/>
      <c r="M72" s="277">
        <v>475.91459999999995</v>
      </c>
      <c r="N72" s="268">
        <f t="shared" si="10"/>
        <v>475.91459999999995</v>
      </c>
      <c r="O72" s="269"/>
      <c r="P72" s="269"/>
      <c r="Q72" s="269"/>
    </row>
    <row r="73" spans="1:17" ht="35.1" customHeight="1">
      <c r="A73" s="279" t="s">
        <v>499</v>
      </c>
      <c r="B73" s="261"/>
      <c r="C73" s="262"/>
      <c r="D73" s="382" t="s">
        <v>500</v>
      </c>
      <c r="E73" s="382"/>
      <c r="F73" s="265" t="s">
        <v>196</v>
      </c>
      <c r="G73" s="296" t="s">
        <v>341</v>
      </c>
      <c r="H73" s="276" t="s">
        <v>50</v>
      </c>
      <c r="I73" s="219" t="s">
        <v>498</v>
      </c>
      <c r="J73" s="276" t="s">
        <v>238</v>
      </c>
      <c r="K73" s="269"/>
      <c r="L73" s="277"/>
      <c r="M73" s="277">
        <v>2475.0830000000001</v>
      </c>
      <c r="N73" s="268">
        <f t="shared" si="10"/>
        <v>2475.0830000000001</v>
      </c>
      <c r="O73" s="269"/>
      <c r="P73" s="269"/>
      <c r="Q73" s="269"/>
    </row>
    <row r="74" spans="1:17" ht="35.1" customHeight="1">
      <c r="A74" s="279" t="s">
        <v>501</v>
      </c>
      <c r="B74" s="261"/>
      <c r="C74" s="262"/>
      <c r="D74" s="382" t="s">
        <v>502</v>
      </c>
      <c r="E74" s="382"/>
      <c r="F74" s="265" t="s">
        <v>196</v>
      </c>
      <c r="G74" s="296" t="s">
        <v>341</v>
      </c>
      <c r="H74" s="276" t="s">
        <v>50</v>
      </c>
      <c r="I74" s="219" t="s">
        <v>498</v>
      </c>
      <c r="J74" s="276" t="s">
        <v>238</v>
      </c>
      <c r="K74" s="269"/>
      <c r="L74" s="277"/>
      <c r="M74" s="277">
        <v>575.94600000000003</v>
      </c>
      <c r="N74" s="268">
        <f t="shared" si="10"/>
        <v>575.94600000000003</v>
      </c>
      <c r="O74" s="269"/>
      <c r="P74" s="269"/>
      <c r="Q74" s="269"/>
    </row>
    <row r="75" spans="1:17" ht="35.1" customHeight="1">
      <c r="A75" s="279" t="s">
        <v>503</v>
      </c>
      <c r="B75" s="261"/>
      <c r="C75" s="262"/>
      <c r="D75" s="383" t="s">
        <v>504</v>
      </c>
      <c r="E75" s="389"/>
      <c r="F75" s="265" t="s">
        <v>196</v>
      </c>
      <c r="G75" s="296" t="s">
        <v>341</v>
      </c>
      <c r="H75" s="276" t="s">
        <v>50</v>
      </c>
      <c r="I75" s="222" t="s">
        <v>498</v>
      </c>
      <c r="J75" s="276" t="s">
        <v>238</v>
      </c>
      <c r="K75" s="269"/>
      <c r="L75" s="277"/>
      <c r="M75" s="277">
        <v>3675.42</v>
      </c>
      <c r="N75" s="268">
        <f t="shared" si="10"/>
        <v>3675.42</v>
      </c>
      <c r="O75" s="269"/>
      <c r="P75" s="269"/>
      <c r="Q75" s="269"/>
    </row>
    <row r="76" spans="1:17" ht="35.1" customHeight="1">
      <c r="A76" s="279" t="s">
        <v>505</v>
      </c>
      <c r="B76" s="261"/>
      <c r="C76" s="262"/>
      <c r="D76" s="382" t="s">
        <v>506</v>
      </c>
      <c r="E76" s="382"/>
      <c r="F76" s="265" t="s">
        <v>196</v>
      </c>
      <c r="G76" s="296" t="s">
        <v>341</v>
      </c>
      <c r="H76" s="276" t="s">
        <v>50</v>
      </c>
      <c r="I76" s="219" t="s">
        <v>498</v>
      </c>
      <c r="J76" s="276" t="s">
        <v>238</v>
      </c>
      <c r="K76" s="269"/>
      <c r="L76" s="277"/>
      <c r="M76" s="277">
        <v>3087</v>
      </c>
      <c r="N76" s="268">
        <f t="shared" si="10"/>
        <v>3087</v>
      </c>
      <c r="O76" s="269"/>
      <c r="P76" s="269"/>
      <c r="Q76" s="269"/>
    </row>
    <row r="77" spans="1:17" ht="35.1" customHeight="1">
      <c r="A77" s="279" t="s">
        <v>507</v>
      </c>
      <c r="B77" s="261"/>
      <c r="C77" s="262"/>
      <c r="D77" s="382" t="s">
        <v>508</v>
      </c>
      <c r="E77" s="382"/>
      <c r="F77" s="265" t="s">
        <v>196</v>
      </c>
      <c r="G77" s="296" t="s">
        <v>341</v>
      </c>
      <c r="H77" s="276" t="s">
        <v>50</v>
      </c>
      <c r="I77" s="219" t="s">
        <v>498</v>
      </c>
      <c r="J77" s="276" t="s">
        <v>238</v>
      </c>
      <c r="K77" s="269"/>
      <c r="L77" s="277"/>
      <c r="M77" s="277">
        <v>3024</v>
      </c>
      <c r="N77" s="268">
        <f t="shared" si="10"/>
        <v>3024</v>
      </c>
      <c r="O77" s="269"/>
      <c r="P77" s="269"/>
      <c r="Q77" s="269"/>
    </row>
    <row r="78" spans="1:17" ht="35.1" customHeight="1">
      <c r="A78" s="279" t="s">
        <v>509</v>
      </c>
      <c r="B78" s="261"/>
      <c r="C78" s="262"/>
      <c r="D78" s="382" t="s">
        <v>510</v>
      </c>
      <c r="E78" s="382"/>
      <c r="F78" s="265" t="s">
        <v>196</v>
      </c>
      <c r="G78" s="296" t="s">
        <v>341</v>
      </c>
      <c r="H78" s="276" t="s">
        <v>50</v>
      </c>
      <c r="I78" s="219" t="s">
        <v>498</v>
      </c>
      <c r="J78" s="276" t="s">
        <v>238</v>
      </c>
      <c r="K78" s="269"/>
      <c r="L78" s="277"/>
      <c r="M78" s="277">
        <v>1286.6363999999999</v>
      </c>
      <c r="N78" s="268">
        <f t="shared" si="10"/>
        <v>1286.6363999999999</v>
      </c>
      <c r="O78" s="269"/>
      <c r="P78" s="269"/>
      <c r="Q78" s="269"/>
    </row>
    <row r="79" spans="1:17" ht="39" customHeight="1">
      <c r="A79" s="279" t="s">
        <v>511</v>
      </c>
      <c r="B79" s="261"/>
      <c r="C79" s="262"/>
      <c r="D79" s="382" t="s">
        <v>512</v>
      </c>
      <c r="E79" s="382"/>
      <c r="F79" s="265" t="s">
        <v>196</v>
      </c>
      <c r="G79" s="296" t="s">
        <v>341</v>
      </c>
      <c r="H79" s="276" t="s">
        <v>50</v>
      </c>
      <c r="I79" s="219" t="s">
        <v>498</v>
      </c>
      <c r="J79" s="276" t="s">
        <v>238</v>
      </c>
      <c r="K79" s="269"/>
      <c r="L79" s="277"/>
      <c r="M79" s="277">
        <v>400</v>
      </c>
      <c r="N79" s="268">
        <f t="shared" si="10"/>
        <v>400</v>
      </c>
      <c r="O79" s="269"/>
      <c r="P79" s="269"/>
      <c r="Q79" s="269"/>
    </row>
    <row r="80" spans="1:17" ht="35.1" customHeight="1">
      <c r="A80" s="279" t="s">
        <v>513</v>
      </c>
      <c r="B80" s="261"/>
      <c r="C80" s="262"/>
      <c r="D80" s="382" t="s">
        <v>514</v>
      </c>
      <c r="E80" s="382"/>
      <c r="F80" s="265" t="s">
        <v>196</v>
      </c>
      <c r="G80" s="296" t="s">
        <v>341</v>
      </c>
      <c r="H80" s="276" t="s">
        <v>50</v>
      </c>
      <c r="I80" s="219" t="s">
        <v>498</v>
      </c>
      <c r="J80" s="276" t="s">
        <v>238</v>
      </c>
      <c r="K80" s="269"/>
      <c r="L80" s="277"/>
      <c r="M80" s="277">
        <v>2600</v>
      </c>
      <c r="N80" s="268">
        <f t="shared" si="10"/>
        <v>2600</v>
      </c>
      <c r="O80" s="269"/>
      <c r="P80" s="269"/>
      <c r="Q80" s="269"/>
    </row>
    <row r="81" spans="1:17" ht="35.1" customHeight="1">
      <c r="A81" s="279" t="s">
        <v>515</v>
      </c>
      <c r="B81" s="261"/>
      <c r="C81" s="262"/>
      <c r="D81" s="382" t="s">
        <v>516</v>
      </c>
      <c r="E81" s="382"/>
      <c r="F81" s="265" t="s">
        <v>196</v>
      </c>
      <c r="G81" s="296" t="s">
        <v>341</v>
      </c>
      <c r="H81" s="276" t="s">
        <v>50</v>
      </c>
      <c r="I81" s="219" t="s">
        <v>498</v>
      </c>
      <c r="J81" s="276" t="s">
        <v>238</v>
      </c>
      <c r="K81" s="269"/>
      <c r="L81" s="277"/>
      <c r="M81" s="277">
        <v>2500</v>
      </c>
      <c r="N81" s="268">
        <f t="shared" si="10"/>
        <v>2500</v>
      </c>
      <c r="O81" s="269"/>
      <c r="P81" s="269"/>
      <c r="Q81" s="269"/>
    </row>
    <row r="82" spans="1:17" ht="15" customHeight="1">
      <c r="A82" s="252"/>
      <c r="B82" s="253"/>
      <c r="C82" s="254"/>
      <c r="D82" s="282"/>
      <c r="E82" s="282"/>
      <c r="F82" s="282"/>
      <c r="G82" s="254"/>
      <c r="H82" s="254"/>
      <c r="I82" s="302"/>
      <c r="J82" s="256"/>
      <c r="K82" s="257"/>
      <c r="L82" s="258"/>
      <c r="M82" s="258"/>
      <c r="N82" s="259"/>
      <c r="O82" s="257"/>
      <c r="P82" s="257"/>
      <c r="Q82" s="257"/>
    </row>
    <row r="83" spans="1:17" ht="37.5" customHeight="1">
      <c r="A83" s="303"/>
      <c r="B83" s="225"/>
      <c r="C83" s="304"/>
      <c r="D83" s="399" t="s">
        <v>517</v>
      </c>
      <c r="E83" s="399"/>
      <c r="F83" s="399"/>
      <c r="G83" s="399"/>
      <c r="H83" s="399"/>
      <c r="I83" s="305"/>
      <c r="J83" s="230"/>
      <c r="K83" s="232"/>
      <c r="L83" s="233"/>
      <c r="M83" s="233"/>
      <c r="N83" s="306"/>
      <c r="O83" s="232"/>
      <c r="P83" s="232"/>
      <c r="Q83" s="232"/>
    </row>
    <row r="84" spans="1:17" ht="15" customHeight="1">
      <c r="A84" s="303"/>
      <c r="B84" s="225"/>
      <c r="C84" s="304"/>
      <c r="D84" s="307"/>
      <c r="E84" s="307" t="s">
        <v>518</v>
      </c>
      <c r="F84" s="307"/>
      <c r="G84" s="307"/>
      <c r="H84" s="304"/>
      <c r="I84" s="305"/>
      <c r="J84" s="230"/>
      <c r="K84" s="232"/>
      <c r="L84" s="233"/>
      <c r="M84" s="234">
        <f>SUM(M85:M92)</f>
        <v>19000</v>
      </c>
      <c r="N84" s="234">
        <f>SUM(N85:N92)</f>
        <v>20000</v>
      </c>
      <c r="O84" s="232"/>
      <c r="P84" s="232"/>
      <c r="Q84" s="232"/>
    </row>
    <row r="85" spans="1:17" ht="59.25" customHeight="1">
      <c r="A85" s="279" t="s">
        <v>519</v>
      </c>
      <c r="B85" s="261"/>
      <c r="C85" s="262"/>
      <c r="D85" s="280"/>
      <c r="E85" s="280" t="s">
        <v>520</v>
      </c>
      <c r="F85" s="265" t="s">
        <v>345</v>
      </c>
      <c r="G85" s="296" t="s">
        <v>341</v>
      </c>
      <c r="H85" s="276" t="s">
        <v>50</v>
      </c>
      <c r="I85" s="263" t="s">
        <v>521</v>
      </c>
      <c r="J85" s="276" t="s">
        <v>522</v>
      </c>
      <c r="K85" s="269"/>
      <c r="L85" s="277"/>
      <c r="M85" s="277">
        <v>2500</v>
      </c>
      <c r="N85" s="268">
        <f t="shared" ref="N85:N148" si="11">K85+L85+M85</f>
        <v>2500</v>
      </c>
      <c r="O85" s="269"/>
      <c r="P85" s="269"/>
      <c r="Q85" s="269"/>
    </row>
    <row r="86" spans="1:17" ht="37.5" customHeight="1">
      <c r="A86" s="279" t="s">
        <v>523</v>
      </c>
      <c r="B86" s="261"/>
      <c r="C86" s="262"/>
      <c r="D86" s="280"/>
      <c r="E86" s="280" t="s">
        <v>524</v>
      </c>
      <c r="F86" s="265" t="s">
        <v>345</v>
      </c>
      <c r="G86" s="296" t="s">
        <v>341</v>
      </c>
      <c r="H86" s="276" t="s">
        <v>50</v>
      </c>
      <c r="I86" s="263" t="s">
        <v>525</v>
      </c>
      <c r="J86" s="276" t="s">
        <v>522</v>
      </c>
      <c r="K86" s="269"/>
      <c r="L86" s="277"/>
      <c r="M86" s="277">
        <v>5000</v>
      </c>
      <c r="N86" s="268">
        <f t="shared" si="11"/>
        <v>5000</v>
      </c>
      <c r="O86" s="269"/>
      <c r="P86" s="269"/>
      <c r="Q86" s="269"/>
    </row>
    <row r="87" spans="1:17" ht="46.5" customHeight="1">
      <c r="A87" s="279" t="s">
        <v>526</v>
      </c>
      <c r="B87" s="261"/>
      <c r="C87" s="262"/>
      <c r="D87" s="280"/>
      <c r="E87" s="280" t="s">
        <v>527</v>
      </c>
      <c r="F87" s="265" t="s">
        <v>345</v>
      </c>
      <c r="G87" s="296" t="s">
        <v>341</v>
      </c>
      <c r="H87" s="276" t="s">
        <v>50</v>
      </c>
      <c r="I87" s="263" t="s">
        <v>525</v>
      </c>
      <c r="J87" s="276" t="s">
        <v>522</v>
      </c>
      <c r="K87" s="269"/>
      <c r="L87" s="277"/>
      <c r="M87" s="277">
        <v>3750</v>
      </c>
      <c r="N87" s="268">
        <f t="shared" si="11"/>
        <v>3750</v>
      </c>
      <c r="O87" s="269"/>
      <c r="P87" s="269"/>
      <c r="Q87" s="269"/>
    </row>
    <row r="88" spans="1:17" ht="37.5" customHeight="1">
      <c r="A88" s="279" t="s">
        <v>528</v>
      </c>
      <c r="B88" s="261"/>
      <c r="C88" s="262"/>
      <c r="D88" s="280"/>
      <c r="E88" s="280" t="s">
        <v>529</v>
      </c>
      <c r="F88" s="265" t="s">
        <v>345</v>
      </c>
      <c r="G88" s="296" t="s">
        <v>341</v>
      </c>
      <c r="H88" s="276" t="s">
        <v>50</v>
      </c>
      <c r="I88" s="263" t="s">
        <v>525</v>
      </c>
      <c r="J88" s="276" t="s">
        <v>522</v>
      </c>
      <c r="K88" s="269"/>
      <c r="L88" s="277"/>
      <c r="M88" s="277">
        <v>2500</v>
      </c>
      <c r="N88" s="268">
        <f t="shared" si="11"/>
        <v>2500</v>
      </c>
      <c r="O88" s="269"/>
      <c r="P88" s="269"/>
      <c r="Q88" s="269"/>
    </row>
    <row r="89" spans="1:17" ht="50.25" customHeight="1">
      <c r="A89" s="298" t="s">
        <v>530</v>
      </c>
      <c r="B89" s="261"/>
      <c r="C89" s="262"/>
      <c r="D89" s="280"/>
      <c r="E89" s="263" t="s">
        <v>531</v>
      </c>
      <c r="F89" s="265" t="s">
        <v>345</v>
      </c>
      <c r="G89" s="296" t="s">
        <v>341</v>
      </c>
      <c r="H89" s="276" t="s">
        <v>50</v>
      </c>
      <c r="I89" s="275" t="s">
        <v>532</v>
      </c>
      <c r="J89" s="276" t="s">
        <v>522</v>
      </c>
      <c r="K89" s="269"/>
      <c r="L89" s="277"/>
      <c r="M89" s="277">
        <v>2500</v>
      </c>
      <c r="N89" s="268">
        <f t="shared" si="11"/>
        <v>2500</v>
      </c>
      <c r="O89" s="269"/>
      <c r="P89" s="269"/>
      <c r="Q89" s="269"/>
    </row>
    <row r="90" spans="1:17" ht="34.5" customHeight="1">
      <c r="A90" s="279" t="s">
        <v>533</v>
      </c>
      <c r="B90" s="261"/>
      <c r="C90" s="262"/>
      <c r="D90" s="280"/>
      <c r="E90" s="280" t="s">
        <v>534</v>
      </c>
      <c r="F90" s="265" t="s">
        <v>345</v>
      </c>
      <c r="G90" s="296" t="s">
        <v>341</v>
      </c>
      <c r="H90" s="276" t="s">
        <v>50</v>
      </c>
      <c r="I90" s="263" t="s">
        <v>535</v>
      </c>
      <c r="J90" s="276" t="s">
        <v>522</v>
      </c>
      <c r="K90" s="269"/>
      <c r="L90" s="277"/>
      <c r="M90" s="277">
        <v>2750</v>
      </c>
      <c r="N90" s="268">
        <f t="shared" si="11"/>
        <v>2750</v>
      </c>
      <c r="O90" s="269"/>
      <c r="P90" s="269"/>
      <c r="Q90" s="269"/>
    </row>
    <row r="91" spans="1:17" ht="106.5" customHeight="1">
      <c r="A91" s="279" t="s">
        <v>536</v>
      </c>
      <c r="B91" s="261"/>
      <c r="C91" s="262"/>
      <c r="D91" s="280"/>
      <c r="E91" s="280" t="s">
        <v>537</v>
      </c>
      <c r="F91" s="265" t="s">
        <v>345</v>
      </c>
      <c r="G91" s="296" t="s">
        <v>341</v>
      </c>
      <c r="H91" s="276" t="s">
        <v>50</v>
      </c>
      <c r="I91" s="263" t="s">
        <v>538</v>
      </c>
      <c r="J91" s="276" t="s">
        <v>522</v>
      </c>
      <c r="K91" s="269"/>
      <c r="L91" s="277">
        <v>500</v>
      </c>
      <c r="M91" s="277"/>
      <c r="N91" s="268">
        <f t="shared" si="11"/>
        <v>500</v>
      </c>
      <c r="O91" s="269"/>
      <c r="P91" s="269"/>
      <c r="Q91" s="269"/>
    </row>
    <row r="92" spans="1:17" ht="62.25" customHeight="1">
      <c r="A92" s="281" t="s">
        <v>539</v>
      </c>
      <c r="B92" s="253"/>
      <c r="C92" s="254"/>
      <c r="D92" s="282"/>
      <c r="E92" s="255" t="s">
        <v>540</v>
      </c>
      <c r="F92" s="285" t="s">
        <v>345</v>
      </c>
      <c r="G92" s="291" t="s">
        <v>341</v>
      </c>
      <c r="H92" s="256" t="s">
        <v>50</v>
      </c>
      <c r="I92" s="284" t="s">
        <v>541</v>
      </c>
      <c r="J92" s="256" t="s">
        <v>522</v>
      </c>
      <c r="K92" s="257"/>
      <c r="L92" s="258">
        <v>500</v>
      </c>
      <c r="M92" s="258"/>
      <c r="N92" s="286">
        <f t="shared" si="11"/>
        <v>500</v>
      </c>
      <c r="O92" s="257"/>
      <c r="P92" s="257"/>
      <c r="Q92" s="257"/>
    </row>
    <row r="93" spans="1:17" ht="15" customHeight="1">
      <c r="A93" s="303"/>
      <c r="B93" s="225"/>
      <c r="C93" s="304"/>
      <c r="D93" s="227"/>
      <c r="E93" s="307" t="s">
        <v>542</v>
      </c>
      <c r="F93" s="250"/>
      <c r="G93" s="230"/>
      <c r="H93" s="230"/>
      <c r="I93" s="305"/>
      <c r="J93" s="230"/>
      <c r="K93" s="232"/>
      <c r="L93" s="234">
        <f>SUM(L94:L99)</f>
        <v>500</v>
      </c>
      <c r="M93" s="234">
        <f>SUM(M94:M99)</f>
        <v>19500</v>
      </c>
      <c r="N93" s="234">
        <f>SUM(N94:N99)</f>
        <v>20000</v>
      </c>
      <c r="O93" s="269"/>
      <c r="P93" s="269"/>
      <c r="Q93" s="269"/>
    </row>
    <row r="94" spans="1:17" ht="66" customHeight="1">
      <c r="A94" s="279" t="s">
        <v>543</v>
      </c>
      <c r="B94" s="261"/>
      <c r="C94" s="262"/>
      <c r="D94" s="280"/>
      <c r="E94" s="308" t="s">
        <v>544</v>
      </c>
      <c r="F94" s="265" t="s">
        <v>345</v>
      </c>
      <c r="G94" s="296" t="s">
        <v>341</v>
      </c>
      <c r="H94" s="276" t="s">
        <v>50</v>
      </c>
      <c r="I94" s="263" t="s">
        <v>545</v>
      </c>
      <c r="J94" s="276" t="s">
        <v>522</v>
      </c>
      <c r="K94" s="269"/>
      <c r="L94" s="277"/>
      <c r="M94" s="277">
        <v>3000</v>
      </c>
      <c r="N94" s="268">
        <f t="shared" si="11"/>
        <v>3000</v>
      </c>
      <c r="O94" s="269"/>
      <c r="P94" s="269"/>
      <c r="Q94" s="269"/>
    </row>
    <row r="95" spans="1:17" ht="51.75" customHeight="1">
      <c r="A95" s="279" t="s">
        <v>546</v>
      </c>
      <c r="B95" s="261"/>
      <c r="C95" s="262"/>
      <c r="D95" s="280"/>
      <c r="E95" s="308" t="s">
        <v>547</v>
      </c>
      <c r="F95" s="265" t="s">
        <v>345</v>
      </c>
      <c r="G95" s="296" t="s">
        <v>341</v>
      </c>
      <c r="H95" s="276" t="s">
        <v>50</v>
      </c>
      <c r="I95" s="263" t="s">
        <v>548</v>
      </c>
      <c r="J95" s="276" t="s">
        <v>522</v>
      </c>
      <c r="K95" s="269"/>
      <c r="L95" s="277"/>
      <c r="M95" s="277">
        <v>4000</v>
      </c>
      <c r="N95" s="268">
        <f t="shared" si="11"/>
        <v>4000</v>
      </c>
      <c r="O95" s="269"/>
      <c r="P95" s="269"/>
      <c r="Q95" s="269"/>
    </row>
    <row r="96" spans="1:17" ht="105" customHeight="1">
      <c r="A96" s="279" t="s">
        <v>549</v>
      </c>
      <c r="B96" s="261"/>
      <c r="C96" s="262"/>
      <c r="D96" s="280"/>
      <c r="E96" s="308" t="s">
        <v>550</v>
      </c>
      <c r="F96" s="265" t="s">
        <v>345</v>
      </c>
      <c r="G96" s="296" t="s">
        <v>341</v>
      </c>
      <c r="H96" s="276" t="s">
        <v>50</v>
      </c>
      <c r="I96" s="308" t="s">
        <v>551</v>
      </c>
      <c r="J96" s="276" t="s">
        <v>522</v>
      </c>
      <c r="K96" s="269"/>
      <c r="L96" s="277"/>
      <c r="M96" s="277">
        <v>8750</v>
      </c>
      <c r="N96" s="268">
        <f t="shared" si="11"/>
        <v>8750</v>
      </c>
      <c r="O96" s="269"/>
      <c r="P96" s="269"/>
      <c r="Q96" s="269"/>
    </row>
    <row r="97" spans="1:17" ht="57" customHeight="1">
      <c r="A97" s="298" t="s">
        <v>552</v>
      </c>
      <c r="B97" s="261"/>
      <c r="C97" s="262"/>
      <c r="D97" s="280"/>
      <c r="E97" s="309" t="s">
        <v>553</v>
      </c>
      <c r="F97" s="265" t="s">
        <v>345</v>
      </c>
      <c r="G97" s="296" t="s">
        <v>341</v>
      </c>
      <c r="H97" s="276" t="s">
        <v>50</v>
      </c>
      <c r="I97" s="275" t="s">
        <v>554</v>
      </c>
      <c r="J97" s="276" t="s">
        <v>522</v>
      </c>
      <c r="K97" s="269"/>
      <c r="L97" s="277"/>
      <c r="M97" s="277">
        <v>2000</v>
      </c>
      <c r="N97" s="268">
        <f t="shared" si="11"/>
        <v>2000</v>
      </c>
      <c r="O97" s="269"/>
      <c r="P97" s="269"/>
      <c r="Q97" s="269"/>
    </row>
    <row r="98" spans="1:17" ht="53.25" customHeight="1">
      <c r="A98" s="279" t="s">
        <v>555</v>
      </c>
      <c r="B98" s="261"/>
      <c r="C98" s="262"/>
      <c r="D98" s="280"/>
      <c r="E98" s="308" t="s">
        <v>556</v>
      </c>
      <c r="F98" s="265" t="s">
        <v>345</v>
      </c>
      <c r="G98" s="296" t="s">
        <v>341</v>
      </c>
      <c r="H98" s="276" t="s">
        <v>50</v>
      </c>
      <c r="I98" s="263" t="s">
        <v>557</v>
      </c>
      <c r="J98" s="276" t="s">
        <v>522</v>
      </c>
      <c r="K98" s="269"/>
      <c r="L98" s="277"/>
      <c r="M98" s="277">
        <v>1750</v>
      </c>
      <c r="N98" s="268">
        <f t="shared" si="11"/>
        <v>1750</v>
      </c>
      <c r="O98" s="269"/>
      <c r="P98" s="269"/>
      <c r="Q98" s="269"/>
    </row>
    <row r="99" spans="1:17" ht="74.25" customHeight="1">
      <c r="A99" s="279" t="s">
        <v>558</v>
      </c>
      <c r="B99" s="261"/>
      <c r="C99" s="262"/>
      <c r="D99" s="280"/>
      <c r="E99" s="308" t="s">
        <v>559</v>
      </c>
      <c r="F99" s="265" t="s">
        <v>345</v>
      </c>
      <c r="G99" s="296" t="s">
        <v>341</v>
      </c>
      <c r="H99" s="276" t="s">
        <v>50</v>
      </c>
      <c r="I99" s="309" t="s">
        <v>560</v>
      </c>
      <c r="J99" s="276" t="s">
        <v>522</v>
      </c>
      <c r="K99" s="269"/>
      <c r="L99" s="277">
        <v>500</v>
      </c>
      <c r="M99" s="277"/>
      <c r="N99" s="268">
        <f t="shared" si="11"/>
        <v>500</v>
      </c>
      <c r="O99" s="269"/>
      <c r="P99" s="269"/>
      <c r="Q99" s="269"/>
    </row>
    <row r="100" spans="1:17" ht="20.100000000000001" customHeight="1">
      <c r="A100" s="303"/>
      <c r="B100" s="225"/>
      <c r="C100" s="304"/>
      <c r="D100" s="227"/>
      <c r="E100" s="310" t="s">
        <v>561</v>
      </c>
      <c r="F100" s="250"/>
      <c r="G100" s="230"/>
      <c r="H100" s="230"/>
      <c r="I100" s="311"/>
      <c r="J100" s="230"/>
      <c r="K100" s="232"/>
      <c r="L100" s="234">
        <f>SUM(L101:L107)</f>
        <v>2100</v>
      </c>
      <c r="M100" s="234">
        <f t="shared" ref="M100" si="12">SUM(M101:M107)</f>
        <v>17900</v>
      </c>
      <c r="N100" s="234">
        <f>SUM(N101:N107)</f>
        <v>20000</v>
      </c>
      <c r="O100" s="232"/>
      <c r="P100" s="232"/>
      <c r="Q100" s="232"/>
    </row>
    <row r="101" spans="1:17" ht="54.95" customHeight="1">
      <c r="A101" s="281" t="s">
        <v>562</v>
      </c>
      <c r="B101" s="253"/>
      <c r="C101" s="254"/>
      <c r="D101" s="282"/>
      <c r="E101" s="312" t="s">
        <v>563</v>
      </c>
      <c r="F101" s="285" t="s">
        <v>345</v>
      </c>
      <c r="G101" s="291" t="s">
        <v>341</v>
      </c>
      <c r="H101" s="256" t="s">
        <v>50</v>
      </c>
      <c r="I101" s="255" t="s">
        <v>525</v>
      </c>
      <c r="J101" s="256" t="s">
        <v>522</v>
      </c>
      <c r="K101" s="257"/>
      <c r="L101" s="258"/>
      <c r="M101" s="258">
        <v>3000</v>
      </c>
      <c r="N101" s="286">
        <f t="shared" si="11"/>
        <v>3000</v>
      </c>
      <c r="O101" s="257"/>
      <c r="P101" s="257"/>
      <c r="Q101" s="257"/>
    </row>
    <row r="102" spans="1:17" ht="67.5" customHeight="1">
      <c r="A102" s="279" t="s">
        <v>564</v>
      </c>
      <c r="B102" s="261"/>
      <c r="C102" s="262"/>
      <c r="D102" s="280"/>
      <c r="E102" s="308" t="s">
        <v>565</v>
      </c>
      <c r="F102" s="265" t="s">
        <v>345</v>
      </c>
      <c r="G102" s="296" t="s">
        <v>341</v>
      </c>
      <c r="H102" s="276" t="s">
        <v>50</v>
      </c>
      <c r="I102" s="263" t="s">
        <v>566</v>
      </c>
      <c r="J102" s="276" t="s">
        <v>522</v>
      </c>
      <c r="K102" s="269"/>
      <c r="L102" s="277"/>
      <c r="M102" s="277">
        <v>3000</v>
      </c>
      <c r="N102" s="268">
        <f t="shared" si="11"/>
        <v>3000</v>
      </c>
      <c r="O102" s="269"/>
      <c r="P102" s="269"/>
      <c r="Q102" s="269"/>
    </row>
    <row r="103" spans="1:17" ht="87.75" customHeight="1">
      <c r="A103" s="279" t="s">
        <v>567</v>
      </c>
      <c r="B103" s="261"/>
      <c r="C103" s="262"/>
      <c r="D103" s="280"/>
      <c r="E103" s="308" t="s">
        <v>568</v>
      </c>
      <c r="F103" s="265" t="s">
        <v>345</v>
      </c>
      <c r="G103" s="296" t="s">
        <v>341</v>
      </c>
      <c r="H103" s="276" t="s">
        <v>50</v>
      </c>
      <c r="I103" s="263" t="s">
        <v>569</v>
      </c>
      <c r="J103" s="276" t="s">
        <v>522</v>
      </c>
      <c r="K103" s="269"/>
      <c r="L103" s="277"/>
      <c r="M103" s="277">
        <v>2000</v>
      </c>
      <c r="N103" s="268">
        <f t="shared" si="11"/>
        <v>2000</v>
      </c>
      <c r="O103" s="269"/>
      <c r="P103" s="269"/>
      <c r="Q103" s="269"/>
    </row>
    <row r="104" spans="1:17" ht="50.25" customHeight="1">
      <c r="A104" s="298" t="s">
        <v>570</v>
      </c>
      <c r="B104" s="261"/>
      <c r="C104" s="262"/>
      <c r="D104" s="280"/>
      <c r="E104" s="309" t="s">
        <v>571</v>
      </c>
      <c r="F104" s="265" t="s">
        <v>345</v>
      </c>
      <c r="G104" s="296" t="s">
        <v>341</v>
      </c>
      <c r="H104" s="276" t="s">
        <v>50</v>
      </c>
      <c r="I104" s="275" t="s">
        <v>572</v>
      </c>
      <c r="J104" s="276" t="s">
        <v>522</v>
      </c>
      <c r="K104" s="269"/>
      <c r="L104" s="277"/>
      <c r="M104" s="277">
        <v>6500</v>
      </c>
      <c r="N104" s="268">
        <f t="shared" si="11"/>
        <v>6500</v>
      </c>
      <c r="O104" s="269"/>
      <c r="P104" s="269"/>
      <c r="Q104" s="269"/>
    </row>
    <row r="105" spans="1:17" ht="42" customHeight="1">
      <c r="A105" s="279" t="s">
        <v>573</v>
      </c>
      <c r="B105" s="261"/>
      <c r="C105" s="262"/>
      <c r="D105" s="280"/>
      <c r="E105" s="308" t="s">
        <v>574</v>
      </c>
      <c r="F105" s="265" t="s">
        <v>345</v>
      </c>
      <c r="G105" s="296" t="s">
        <v>341</v>
      </c>
      <c r="H105" s="276" t="s">
        <v>50</v>
      </c>
      <c r="I105" s="263" t="s">
        <v>575</v>
      </c>
      <c r="J105" s="276" t="s">
        <v>522</v>
      </c>
      <c r="K105" s="269"/>
      <c r="L105" s="277"/>
      <c r="M105" s="277">
        <v>3400</v>
      </c>
      <c r="N105" s="268">
        <f t="shared" si="11"/>
        <v>3400</v>
      </c>
      <c r="O105" s="269"/>
      <c r="P105" s="269"/>
      <c r="Q105" s="269"/>
    </row>
    <row r="106" spans="1:17" ht="40.5" customHeight="1">
      <c r="A106" s="279" t="s">
        <v>576</v>
      </c>
      <c r="B106" s="261"/>
      <c r="C106" s="262"/>
      <c r="D106" s="280"/>
      <c r="E106" s="308" t="s">
        <v>577</v>
      </c>
      <c r="F106" s="265" t="s">
        <v>345</v>
      </c>
      <c r="G106" s="296" t="s">
        <v>341</v>
      </c>
      <c r="H106" s="276" t="s">
        <v>50</v>
      </c>
      <c r="I106" s="263" t="s">
        <v>578</v>
      </c>
      <c r="J106" s="276" t="s">
        <v>522</v>
      </c>
      <c r="K106" s="269"/>
      <c r="L106" s="277">
        <v>600</v>
      </c>
      <c r="M106" s="277"/>
      <c r="N106" s="268">
        <f t="shared" si="11"/>
        <v>600</v>
      </c>
      <c r="O106" s="269"/>
      <c r="P106" s="269"/>
      <c r="Q106" s="269"/>
    </row>
    <row r="107" spans="1:17" ht="56.25" customHeight="1">
      <c r="A107" s="279" t="s">
        <v>579</v>
      </c>
      <c r="B107" s="261"/>
      <c r="C107" s="262"/>
      <c r="D107" s="280"/>
      <c r="E107" s="308" t="s">
        <v>580</v>
      </c>
      <c r="F107" s="265" t="s">
        <v>345</v>
      </c>
      <c r="G107" s="296" t="s">
        <v>341</v>
      </c>
      <c r="H107" s="276" t="s">
        <v>50</v>
      </c>
      <c r="I107" s="263" t="s">
        <v>581</v>
      </c>
      <c r="J107" s="276" t="s">
        <v>522</v>
      </c>
      <c r="K107" s="269"/>
      <c r="L107" s="277">
        <v>1500</v>
      </c>
      <c r="M107" s="277"/>
      <c r="N107" s="268">
        <f t="shared" si="11"/>
        <v>1500</v>
      </c>
      <c r="O107" s="269"/>
      <c r="P107" s="269"/>
      <c r="Q107" s="269"/>
    </row>
    <row r="108" spans="1:17" ht="20.100000000000001" customHeight="1">
      <c r="A108" s="303"/>
      <c r="B108" s="225"/>
      <c r="C108" s="304"/>
      <c r="D108" s="227"/>
      <c r="E108" s="310" t="s">
        <v>582</v>
      </c>
      <c r="F108" s="250"/>
      <c r="G108" s="230"/>
      <c r="H108" s="230"/>
      <c r="I108" s="311"/>
      <c r="J108" s="230"/>
      <c r="K108" s="232"/>
      <c r="L108" s="234">
        <f>SUM(L109:L116)</f>
        <v>4000</v>
      </c>
      <c r="M108" s="234">
        <f t="shared" ref="M108:N108" si="13">SUM(M109:M116)</f>
        <v>16000</v>
      </c>
      <c r="N108" s="234">
        <f t="shared" si="13"/>
        <v>20000</v>
      </c>
      <c r="O108" s="232"/>
      <c r="P108" s="232"/>
      <c r="Q108" s="232"/>
    </row>
    <row r="109" spans="1:17" ht="54.95" customHeight="1">
      <c r="A109" s="279" t="s">
        <v>583</v>
      </c>
      <c r="B109" s="261"/>
      <c r="C109" s="262"/>
      <c r="D109" s="280"/>
      <c r="E109" s="308" t="s">
        <v>584</v>
      </c>
      <c r="F109" s="265" t="s">
        <v>345</v>
      </c>
      <c r="G109" s="296" t="s">
        <v>341</v>
      </c>
      <c r="H109" s="276" t="s">
        <v>50</v>
      </c>
      <c r="I109" s="263" t="s">
        <v>525</v>
      </c>
      <c r="J109" s="276" t="s">
        <v>522</v>
      </c>
      <c r="K109" s="269"/>
      <c r="L109" s="277"/>
      <c r="M109" s="277">
        <v>2500</v>
      </c>
      <c r="N109" s="268">
        <f t="shared" si="11"/>
        <v>2500</v>
      </c>
      <c r="O109" s="269"/>
      <c r="P109" s="269"/>
      <c r="Q109" s="269"/>
    </row>
    <row r="110" spans="1:17" ht="54.95" customHeight="1">
      <c r="A110" s="281" t="s">
        <v>585</v>
      </c>
      <c r="B110" s="253"/>
      <c r="C110" s="254"/>
      <c r="D110" s="282"/>
      <c r="E110" s="312" t="s">
        <v>586</v>
      </c>
      <c r="F110" s="285" t="s">
        <v>345</v>
      </c>
      <c r="G110" s="291" t="s">
        <v>341</v>
      </c>
      <c r="H110" s="256" t="s">
        <v>50</v>
      </c>
      <c r="I110" s="255" t="s">
        <v>525</v>
      </c>
      <c r="J110" s="256" t="s">
        <v>522</v>
      </c>
      <c r="K110" s="257"/>
      <c r="L110" s="258"/>
      <c r="M110" s="258">
        <v>2500</v>
      </c>
      <c r="N110" s="286">
        <f t="shared" si="11"/>
        <v>2500</v>
      </c>
      <c r="O110" s="257"/>
      <c r="P110" s="257"/>
      <c r="Q110" s="257"/>
    </row>
    <row r="111" spans="1:17" ht="67.5" customHeight="1">
      <c r="A111" s="279" t="s">
        <v>587</v>
      </c>
      <c r="B111" s="261"/>
      <c r="C111" s="262"/>
      <c r="D111" s="280"/>
      <c r="E111" s="308" t="s">
        <v>588</v>
      </c>
      <c r="F111" s="265" t="s">
        <v>345</v>
      </c>
      <c r="G111" s="296" t="s">
        <v>341</v>
      </c>
      <c r="H111" s="276" t="s">
        <v>50</v>
      </c>
      <c r="I111" s="263" t="s">
        <v>566</v>
      </c>
      <c r="J111" s="276" t="s">
        <v>522</v>
      </c>
      <c r="K111" s="269"/>
      <c r="L111" s="277"/>
      <c r="M111" s="277">
        <v>4000</v>
      </c>
      <c r="N111" s="268">
        <f t="shared" si="11"/>
        <v>4000</v>
      </c>
      <c r="O111" s="269"/>
      <c r="P111" s="269"/>
      <c r="Q111" s="269"/>
    </row>
    <row r="112" spans="1:17" ht="54.95" customHeight="1">
      <c r="A112" s="279" t="s">
        <v>589</v>
      </c>
      <c r="B112" s="261"/>
      <c r="C112" s="262"/>
      <c r="D112" s="280"/>
      <c r="E112" s="313" t="s">
        <v>590</v>
      </c>
      <c r="F112" s="265" t="s">
        <v>345</v>
      </c>
      <c r="G112" s="296" t="s">
        <v>341</v>
      </c>
      <c r="H112" s="276" t="s">
        <v>50</v>
      </c>
      <c r="I112" s="263" t="s">
        <v>591</v>
      </c>
      <c r="J112" s="276" t="s">
        <v>522</v>
      </c>
      <c r="K112" s="269"/>
      <c r="L112" s="277"/>
      <c r="M112" s="277">
        <v>2000</v>
      </c>
      <c r="N112" s="268">
        <f t="shared" si="11"/>
        <v>2000</v>
      </c>
      <c r="O112" s="269"/>
      <c r="P112" s="269"/>
      <c r="Q112" s="269"/>
    </row>
    <row r="113" spans="1:17" ht="48" customHeight="1">
      <c r="A113" s="279" t="s">
        <v>592</v>
      </c>
      <c r="B113" s="261"/>
      <c r="C113" s="262"/>
      <c r="D113" s="280"/>
      <c r="E113" s="314" t="s">
        <v>593</v>
      </c>
      <c r="F113" s="265" t="s">
        <v>345</v>
      </c>
      <c r="G113" s="296" t="s">
        <v>341</v>
      </c>
      <c r="H113" s="276" t="s">
        <v>50</v>
      </c>
      <c r="I113" s="263" t="s">
        <v>594</v>
      </c>
      <c r="J113" s="276" t="s">
        <v>522</v>
      </c>
      <c r="K113" s="269"/>
      <c r="L113" s="277"/>
      <c r="M113" s="277">
        <v>2000</v>
      </c>
      <c r="N113" s="268">
        <f t="shared" si="11"/>
        <v>2000</v>
      </c>
      <c r="O113" s="269"/>
      <c r="P113" s="269"/>
      <c r="Q113" s="269"/>
    </row>
    <row r="114" spans="1:17" ht="55.5" customHeight="1">
      <c r="A114" s="298" t="s">
        <v>595</v>
      </c>
      <c r="B114" s="261"/>
      <c r="C114" s="262"/>
      <c r="D114" s="280"/>
      <c r="E114" s="315" t="s">
        <v>596</v>
      </c>
      <c r="F114" s="265" t="s">
        <v>345</v>
      </c>
      <c r="G114" s="296" t="s">
        <v>341</v>
      </c>
      <c r="H114" s="276" t="s">
        <v>50</v>
      </c>
      <c r="I114" s="275" t="s">
        <v>575</v>
      </c>
      <c r="J114" s="276" t="s">
        <v>522</v>
      </c>
      <c r="K114" s="269"/>
      <c r="L114" s="277"/>
      <c r="M114" s="277">
        <v>3000</v>
      </c>
      <c r="N114" s="268">
        <f t="shared" si="11"/>
        <v>3000</v>
      </c>
      <c r="O114" s="269"/>
      <c r="P114" s="269"/>
      <c r="Q114" s="269"/>
    </row>
    <row r="115" spans="1:17" ht="50.25" customHeight="1">
      <c r="A115" s="279" t="s">
        <v>597</v>
      </c>
      <c r="B115" s="261"/>
      <c r="C115" s="262"/>
      <c r="D115" s="280"/>
      <c r="E115" s="313" t="s">
        <v>598</v>
      </c>
      <c r="F115" s="265" t="s">
        <v>345</v>
      </c>
      <c r="G115" s="296" t="s">
        <v>341</v>
      </c>
      <c r="H115" s="276" t="s">
        <v>50</v>
      </c>
      <c r="I115" s="263" t="s">
        <v>578</v>
      </c>
      <c r="J115" s="276" t="s">
        <v>522</v>
      </c>
      <c r="K115" s="269"/>
      <c r="L115" s="277">
        <v>1000</v>
      </c>
      <c r="M115" s="269"/>
      <c r="N115" s="268">
        <f t="shared" si="11"/>
        <v>1000</v>
      </c>
      <c r="O115" s="269"/>
      <c r="P115" s="269"/>
      <c r="Q115" s="269"/>
    </row>
    <row r="116" spans="1:17" ht="78.75" customHeight="1">
      <c r="A116" s="279" t="s">
        <v>599</v>
      </c>
      <c r="B116" s="261"/>
      <c r="C116" s="262"/>
      <c r="D116" s="280"/>
      <c r="E116" s="313" t="s">
        <v>600</v>
      </c>
      <c r="F116" s="265" t="s">
        <v>345</v>
      </c>
      <c r="G116" s="296" t="s">
        <v>341</v>
      </c>
      <c r="H116" s="276" t="s">
        <v>50</v>
      </c>
      <c r="I116" s="263" t="s">
        <v>581</v>
      </c>
      <c r="J116" s="276" t="s">
        <v>522</v>
      </c>
      <c r="K116" s="269"/>
      <c r="L116" s="277">
        <v>3000</v>
      </c>
      <c r="M116" s="277"/>
      <c r="N116" s="268">
        <f t="shared" si="11"/>
        <v>3000</v>
      </c>
      <c r="O116" s="269"/>
      <c r="P116" s="269"/>
      <c r="Q116" s="269"/>
    </row>
    <row r="117" spans="1:17" ht="15" customHeight="1">
      <c r="A117" s="303"/>
      <c r="B117" s="225"/>
      <c r="C117" s="304"/>
      <c r="D117" s="227"/>
      <c r="E117" s="310" t="s">
        <v>601</v>
      </c>
      <c r="F117" s="250"/>
      <c r="G117" s="230"/>
      <c r="H117" s="230"/>
      <c r="I117" s="311"/>
      <c r="J117" s="230"/>
      <c r="K117" s="232"/>
      <c r="L117" s="234">
        <f>SUM(L118:L126)</f>
        <v>3000</v>
      </c>
      <c r="M117" s="234">
        <f>SUM(M118:M126)</f>
        <v>17000</v>
      </c>
      <c r="N117" s="234">
        <f>SUM(N118:N126)</f>
        <v>20000</v>
      </c>
      <c r="O117" s="232"/>
      <c r="P117" s="232"/>
      <c r="Q117" s="232"/>
    </row>
    <row r="118" spans="1:17" ht="72" customHeight="1">
      <c r="A118" s="281" t="s">
        <v>602</v>
      </c>
      <c r="B118" s="253"/>
      <c r="C118" s="254"/>
      <c r="D118" s="282"/>
      <c r="E118" s="312" t="s">
        <v>603</v>
      </c>
      <c r="F118" s="285" t="s">
        <v>345</v>
      </c>
      <c r="G118" s="291" t="s">
        <v>341</v>
      </c>
      <c r="H118" s="256" t="s">
        <v>50</v>
      </c>
      <c r="I118" s="255" t="s">
        <v>566</v>
      </c>
      <c r="J118" s="256" t="s">
        <v>522</v>
      </c>
      <c r="K118" s="257"/>
      <c r="L118" s="258"/>
      <c r="M118" s="258">
        <v>2500</v>
      </c>
      <c r="N118" s="286">
        <f t="shared" si="11"/>
        <v>2500</v>
      </c>
      <c r="O118" s="257"/>
      <c r="P118" s="257"/>
      <c r="Q118" s="257"/>
    </row>
    <row r="119" spans="1:17" ht="87" customHeight="1">
      <c r="A119" s="279" t="s">
        <v>604</v>
      </c>
      <c r="B119" s="261"/>
      <c r="C119" s="262"/>
      <c r="D119" s="280"/>
      <c r="E119" s="308" t="s">
        <v>605</v>
      </c>
      <c r="F119" s="265" t="s">
        <v>345</v>
      </c>
      <c r="G119" s="296" t="s">
        <v>341</v>
      </c>
      <c r="H119" s="276" t="s">
        <v>50</v>
      </c>
      <c r="I119" s="263" t="s">
        <v>569</v>
      </c>
      <c r="J119" s="276" t="s">
        <v>522</v>
      </c>
      <c r="K119" s="269"/>
      <c r="L119" s="277"/>
      <c r="M119" s="277">
        <v>2000</v>
      </c>
      <c r="N119" s="268">
        <f t="shared" si="11"/>
        <v>2000</v>
      </c>
      <c r="O119" s="269"/>
      <c r="P119" s="269"/>
      <c r="Q119" s="269"/>
    </row>
    <row r="120" spans="1:17" ht="60.75" customHeight="1">
      <c r="A120" s="279" t="s">
        <v>606</v>
      </c>
      <c r="B120" s="261"/>
      <c r="C120" s="262"/>
      <c r="D120" s="280"/>
      <c r="E120" s="316" t="s">
        <v>607</v>
      </c>
      <c r="F120" s="265" t="s">
        <v>345</v>
      </c>
      <c r="G120" s="296" t="s">
        <v>341</v>
      </c>
      <c r="H120" s="276" t="s">
        <v>50</v>
      </c>
      <c r="I120" s="263" t="s">
        <v>525</v>
      </c>
      <c r="J120" s="276" t="s">
        <v>522</v>
      </c>
      <c r="K120" s="269"/>
      <c r="L120" s="277"/>
      <c r="M120" s="277">
        <v>5000</v>
      </c>
      <c r="N120" s="268">
        <f t="shared" si="11"/>
        <v>5000</v>
      </c>
      <c r="O120" s="269"/>
      <c r="P120" s="269"/>
      <c r="Q120" s="269"/>
    </row>
    <row r="121" spans="1:17" ht="79.5" customHeight="1">
      <c r="A121" s="279" t="s">
        <v>608</v>
      </c>
      <c r="B121" s="261"/>
      <c r="C121" s="262"/>
      <c r="D121" s="280"/>
      <c r="E121" s="308" t="s">
        <v>609</v>
      </c>
      <c r="F121" s="265" t="s">
        <v>345</v>
      </c>
      <c r="G121" s="296" t="s">
        <v>341</v>
      </c>
      <c r="H121" s="276" t="s">
        <v>50</v>
      </c>
      <c r="I121" s="317" t="s">
        <v>572</v>
      </c>
      <c r="J121" s="276" t="s">
        <v>522</v>
      </c>
      <c r="K121" s="269"/>
      <c r="L121" s="277"/>
      <c r="M121" s="277">
        <v>2000</v>
      </c>
      <c r="N121" s="268">
        <f t="shared" si="11"/>
        <v>2000</v>
      </c>
      <c r="O121" s="269"/>
      <c r="P121" s="269"/>
      <c r="Q121" s="269"/>
    </row>
    <row r="122" spans="1:17" ht="69" customHeight="1">
      <c r="A122" s="279" t="s">
        <v>610</v>
      </c>
      <c r="B122" s="261"/>
      <c r="C122" s="262"/>
      <c r="D122" s="280"/>
      <c r="E122" s="308" t="s">
        <v>611</v>
      </c>
      <c r="F122" s="265" t="s">
        <v>345</v>
      </c>
      <c r="G122" s="296" t="s">
        <v>341</v>
      </c>
      <c r="H122" s="276" t="s">
        <v>50</v>
      </c>
      <c r="I122" s="317" t="s">
        <v>572</v>
      </c>
      <c r="J122" s="276" t="s">
        <v>522</v>
      </c>
      <c r="K122" s="269"/>
      <c r="L122" s="277"/>
      <c r="M122" s="277">
        <v>1500</v>
      </c>
      <c r="N122" s="268">
        <f t="shared" si="11"/>
        <v>1500</v>
      </c>
      <c r="O122" s="269"/>
      <c r="P122" s="269"/>
      <c r="Q122" s="269"/>
    </row>
    <row r="123" spans="1:17" ht="51" customHeight="1">
      <c r="A123" s="279" t="s">
        <v>612</v>
      </c>
      <c r="B123" s="261"/>
      <c r="C123" s="262"/>
      <c r="D123" s="280"/>
      <c r="E123" s="308" t="s">
        <v>613</v>
      </c>
      <c r="F123" s="265" t="s">
        <v>345</v>
      </c>
      <c r="G123" s="296" t="s">
        <v>341</v>
      </c>
      <c r="H123" s="276" t="s">
        <v>50</v>
      </c>
      <c r="I123" s="317" t="s">
        <v>572</v>
      </c>
      <c r="J123" s="276" t="s">
        <v>522</v>
      </c>
      <c r="K123" s="269"/>
      <c r="L123" s="277"/>
      <c r="M123" s="277">
        <v>2000</v>
      </c>
      <c r="N123" s="268">
        <f t="shared" si="11"/>
        <v>2000</v>
      </c>
      <c r="O123" s="269"/>
      <c r="P123" s="269"/>
      <c r="Q123" s="269"/>
    </row>
    <row r="124" spans="1:17" ht="43.5" customHeight="1">
      <c r="A124" s="279" t="s">
        <v>614</v>
      </c>
      <c r="B124" s="261"/>
      <c r="C124" s="262"/>
      <c r="D124" s="280"/>
      <c r="E124" s="315" t="s">
        <v>590</v>
      </c>
      <c r="F124" s="265" t="s">
        <v>345</v>
      </c>
      <c r="G124" s="296" t="s">
        <v>341</v>
      </c>
      <c r="H124" s="276" t="s">
        <v>50</v>
      </c>
      <c r="I124" s="275" t="s">
        <v>591</v>
      </c>
      <c r="J124" s="276" t="s">
        <v>522</v>
      </c>
      <c r="K124" s="269"/>
      <c r="L124" s="277"/>
      <c r="M124" s="277">
        <v>2000</v>
      </c>
      <c r="N124" s="268">
        <f t="shared" si="11"/>
        <v>2000</v>
      </c>
      <c r="O124" s="269"/>
      <c r="P124" s="269"/>
      <c r="Q124" s="269"/>
    </row>
    <row r="125" spans="1:17" ht="37.5" customHeight="1">
      <c r="A125" s="279" t="s">
        <v>615</v>
      </c>
      <c r="B125" s="261"/>
      <c r="C125" s="262"/>
      <c r="D125" s="280"/>
      <c r="E125" s="314" t="s">
        <v>598</v>
      </c>
      <c r="F125" s="265" t="s">
        <v>345</v>
      </c>
      <c r="G125" s="296" t="s">
        <v>341</v>
      </c>
      <c r="H125" s="276" t="s">
        <v>50</v>
      </c>
      <c r="I125" s="263" t="s">
        <v>578</v>
      </c>
      <c r="J125" s="276" t="s">
        <v>522</v>
      </c>
      <c r="K125" s="269"/>
      <c r="L125" s="277">
        <v>1000</v>
      </c>
      <c r="M125" s="269"/>
      <c r="N125" s="268">
        <f t="shared" si="11"/>
        <v>1000</v>
      </c>
      <c r="O125" s="269"/>
      <c r="P125" s="269"/>
      <c r="Q125" s="269"/>
    </row>
    <row r="126" spans="1:17" ht="59.1" customHeight="1">
      <c r="A126" s="281" t="s">
        <v>616</v>
      </c>
      <c r="B126" s="253"/>
      <c r="C126" s="254"/>
      <c r="D126" s="282"/>
      <c r="E126" s="318" t="s">
        <v>600</v>
      </c>
      <c r="F126" s="285" t="s">
        <v>345</v>
      </c>
      <c r="G126" s="291" t="s">
        <v>341</v>
      </c>
      <c r="H126" s="256" t="s">
        <v>50</v>
      </c>
      <c r="I126" s="255" t="s">
        <v>581</v>
      </c>
      <c r="J126" s="256" t="s">
        <v>522</v>
      </c>
      <c r="K126" s="257"/>
      <c r="L126" s="258">
        <v>2000</v>
      </c>
      <c r="M126" s="258"/>
      <c r="N126" s="286">
        <f t="shared" si="11"/>
        <v>2000</v>
      </c>
      <c r="O126" s="257"/>
      <c r="P126" s="257"/>
      <c r="Q126" s="257"/>
    </row>
    <row r="127" spans="1:17" ht="15" customHeight="1">
      <c r="A127" s="303"/>
      <c r="B127" s="225"/>
      <c r="C127" s="304"/>
      <c r="D127" s="227"/>
      <c r="E127" s="307" t="s">
        <v>617</v>
      </c>
      <c r="F127" s="250"/>
      <c r="G127" s="230"/>
      <c r="H127" s="230"/>
      <c r="I127" s="305"/>
      <c r="J127" s="230"/>
      <c r="K127" s="232"/>
      <c r="L127" s="234">
        <f>SUM(L128:L133)</f>
        <v>7500</v>
      </c>
      <c r="M127" s="234">
        <f t="shared" ref="M127" si="14">SUM(M128:M133)</f>
        <v>12500</v>
      </c>
      <c r="N127" s="234">
        <f>SUM(N128:N133)</f>
        <v>20000</v>
      </c>
      <c r="O127" s="232"/>
      <c r="P127" s="232"/>
      <c r="Q127" s="232"/>
    </row>
    <row r="128" spans="1:17" ht="50.1" customHeight="1">
      <c r="A128" s="279" t="s">
        <v>618</v>
      </c>
      <c r="B128" s="261"/>
      <c r="C128" s="262"/>
      <c r="D128" s="280"/>
      <c r="E128" s="308" t="s">
        <v>619</v>
      </c>
      <c r="F128" s="265" t="s">
        <v>345</v>
      </c>
      <c r="G128" s="296" t="s">
        <v>341</v>
      </c>
      <c r="H128" s="276" t="s">
        <v>50</v>
      </c>
      <c r="I128" s="317" t="s">
        <v>572</v>
      </c>
      <c r="J128" s="276" t="s">
        <v>522</v>
      </c>
      <c r="K128" s="269"/>
      <c r="L128" s="277"/>
      <c r="M128" s="277">
        <v>3000</v>
      </c>
      <c r="N128" s="268">
        <f t="shared" si="11"/>
        <v>3000</v>
      </c>
      <c r="O128" s="269"/>
      <c r="P128" s="269"/>
      <c r="Q128" s="269"/>
    </row>
    <row r="129" spans="1:17" ht="50.25" customHeight="1">
      <c r="A129" s="279" t="s">
        <v>620</v>
      </c>
      <c r="B129" s="261"/>
      <c r="C129" s="262"/>
      <c r="D129" s="280"/>
      <c r="E129" s="308" t="s">
        <v>621</v>
      </c>
      <c r="F129" s="265" t="s">
        <v>345</v>
      </c>
      <c r="G129" s="296" t="s">
        <v>341</v>
      </c>
      <c r="H129" s="276" t="s">
        <v>50</v>
      </c>
      <c r="I129" s="317" t="s">
        <v>572</v>
      </c>
      <c r="J129" s="276" t="s">
        <v>522</v>
      </c>
      <c r="K129" s="269"/>
      <c r="L129" s="277"/>
      <c r="M129" s="277">
        <v>3500</v>
      </c>
      <c r="N129" s="268">
        <f t="shared" si="11"/>
        <v>3500</v>
      </c>
      <c r="O129" s="269"/>
      <c r="P129" s="269"/>
      <c r="Q129" s="269"/>
    </row>
    <row r="130" spans="1:17" ht="50.1" customHeight="1">
      <c r="A130" s="298" t="s">
        <v>622</v>
      </c>
      <c r="B130" s="261"/>
      <c r="C130" s="262"/>
      <c r="D130" s="280"/>
      <c r="E130" s="309" t="s">
        <v>623</v>
      </c>
      <c r="F130" s="265" t="s">
        <v>345</v>
      </c>
      <c r="G130" s="296" t="s">
        <v>341</v>
      </c>
      <c r="H130" s="276" t="s">
        <v>50</v>
      </c>
      <c r="I130" s="266" t="s">
        <v>572</v>
      </c>
      <c r="J130" s="276" t="s">
        <v>522</v>
      </c>
      <c r="K130" s="269"/>
      <c r="L130" s="277"/>
      <c r="M130" s="277">
        <v>4000</v>
      </c>
      <c r="N130" s="268">
        <f t="shared" si="11"/>
        <v>4000</v>
      </c>
      <c r="O130" s="269"/>
      <c r="P130" s="269"/>
      <c r="Q130" s="269"/>
    </row>
    <row r="131" spans="1:17" ht="50.1" customHeight="1">
      <c r="A131" s="279" t="s">
        <v>624</v>
      </c>
      <c r="B131" s="261"/>
      <c r="C131" s="262"/>
      <c r="D131" s="280"/>
      <c r="E131" s="314" t="s">
        <v>590</v>
      </c>
      <c r="F131" s="265" t="s">
        <v>345</v>
      </c>
      <c r="G131" s="296" t="s">
        <v>341</v>
      </c>
      <c r="H131" s="276" t="s">
        <v>50</v>
      </c>
      <c r="I131" s="263" t="s">
        <v>591</v>
      </c>
      <c r="J131" s="276" t="s">
        <v>522</v>
      </c>
      <c r="K131" s="269"/>
      <c r="L131" s="277"/>
      <c r="M131" s="277">
        <v>2000</v>
      </c>
      <c r="N131" s="268">
        <f t="shared" si="11"/>
        <v>2000</v>
      </c>
      <c r="O131" s="269"/>
      <c r="P131" s="269"/>
      <c r="Q131" s="269"/>
    </row>
    <row r="132" spans="1:17" ht="50.1" customHeight="1">
      <c r="A132" s="279" t="s">
        <v>625</v>
      </c>
      <c r="B132" s="261"/>
      <c r="C132" s="262"/>
      <c r="D132" s="280"/>
      <c r="E132" s="314" t="s">
        <v>598</v>
      </c>
      <c r="F132" s="265" t="s">
        <v>345</v>
      </c>
      <c r="G132" s="296" t="s">
        <v>341</v>
      </c>
      <c r="H132" s="276" t="s">
        <v>50</v>
      </c>
      <c r="I132" s="263" t="s">
        <v>578</v>
      </c>
      <c r="J132" s="276" t="s">
        <v>522</v>
      </c>
      <c r="K132" s="269"/>
      <c r="L132" s="277">
        <v>2000</v>
      </c>
      <c r="M132" s="277"/>
      <c r="N132" s="268">
        <f t="shared" si="11"/>
        <v>2000</v>
      </c>
      <c r="O132" s="269"/>
      <c r="P132" s="269"/>
      <c r="Q132" s="269"/>
    </row>
    <row r="133" spans="1:17" ht="58.5" customHeight="1">
      <c r="A133" s="279" t="s">
        <v>626</v>
      </c>
      <c r="B133" s="261"/>
      <c r="C133" s="262"/>
      <c r="D133" s="280"/>
      <c r="E133" s="315" t="s">
        <v>600</v>
      </c>
      <c r="F133" s="265" t="s">
        <v>345</v>
      </c>
      <c r="G133" s="296" t="s">
        <v>341</v>
      </c>
      <c r="H133" s="276" t="s">
        <v>50</v>
      </c>
      <c r="I133" s="275" t="s">
        <v>581</v>
      </c>
      <c r="J133" s="276" t="s">
        <v>522</v>
      </c>
      <c r="K133" s="269"/>
      <c r="L133" s="277">
        <v>5500</v>
      </c>
      <c r="M133" s="277"/>
      <c r="N133" s="268">
        <f t="shared" si="11"/>
        <v>5500</v>
      </c>
      <c r="O133" s="269"/>
      <c r="P133" s="269"/>
      <c r="Q133" s="269"/>
    </row>
    <row r="134" spans="1:17" ht="15" customHeight="1">
      <c r="A134" s="303"/>
      <c r="B134" s="225"/>
      <c r="C134" s="304"/>
      <c r="D134" s="227"/>
      <c r="E134" s="307" t="s">
        <v>627</v>
      </c>
      <c r="F134" s="250"/>
      <c r="G134" s="230"/>
      <c r="H134" s="230"/>
      <c r="I134" s="305"/>
      <c r="J134" s="230"/>
      <c r="K134" s="232"/>
      <c r="L134" s="234">
        <f>SUM(L135:L140)</f>
        <v>11000</v>
      </c>
      <c r="M134" s="234">
        <f t="shared" ref="M134:N134" si="15">SUM(M135:M140)</f>
        <v>9000</v>
      </c>
      <c r="N134" s="234">
        <f t="shared" si="15"/>
        <v>20000</v>
      </c>
      <c r="O134" s="232"/>
      <c r="P134" s="232"/>
      <c r="Q134" s="232"/>
    </row>
    <row r="135" spans="1:17" ht="41.25" customHeight="1">
      <c r="A135" s="279" t="s">
        <v>628</v>
      </c>
      <c r="B135" s="261"/>
      <c r="C135" s="262"/>
      <c r="D135" s="280"/>
      <c r="E135" s="314" t="s">
        <v>590</v>
      </c>
      <c r="F135" s="265" t="s">
        <v>345</v>
      </c>
      <c r="G135" s="296" t="s">
        <v>341</v>
      </c>
      <c r="H135" s="276" t="s">
        <v>50</v>
      </c>
      <c r="I135" s="263" t="s">
        <v>591</v>
      </c>
      <c r="J135" s="276" t="s">
        <v>522</v>
      </c>
      <c r="K135" s="269"/>
      <c r="L135" s="277"/>
      <c r="M135" s="277">
        <v>2000</v>
      </c>
      <c r="N135" s="268">
        <f t="shared" si="11"/>
        <v>2000</v>
      </c>
      <c r="O135" s="269"/>
      <c r="P135" s="269"/>
      <c r="Q135" s="269"/>
    </row>
    <row r="136" spans="1:17" ht="50.1" customHeight="1">
      <c r="A136" s="279" t="s">
        <v>629</v>
      </c>
      <c r="B136" s="261"/>
      <c r="C136" s="262"/>
      <c r="D136" s="280"/>
      <c r="E136" s="316" t="s">
        <v>630</v>
      </c>
      <c r="F136" s="265" t="s">
        <v>345</v>
      </c>
      <c r="G136" s="296" t="s">
        <v>341</v>
      </c>
      <c r="H136" s="276" t="s">
        <v>50</v>
      </c>
      <c r="I136" s="263" t="s">
        <v>525</v>
      </c>
      <c r="J136" s="276" t="s">
        <v>522</v>
      </c>
      <c r="K136" s="269"/>
      <c r="L136" s="277"/>
      <c r="M136" s="277">
        <v>2500</v>
      </c>
      <c r="N136" s="268">
        <f t="shared" si="11"/>
        <v>2500</v>
      </c>
      <c r="O136" s="269"/>
      <c r="P136" s="269"/>
      <c r="Q136" s="269"/>
    </row>
    <row r="137" spans="1:17" ht="50.1" customHeight="1">
      <c r="A137" s="281" t="s">
        <v>631</v>
      </c>
      <c r="B137" s="253"/>
      <c r="C137" s="254"/>
      <c r="D137" s="282"/>
      <c r="E137" s="319" t="s">
        <v>632</v>
      </c>
      <c r="F137" s="285" t="s">
        <v>345</v>
      </c>
      <c r="G137" s="291" t="s">
        <v>341</v>
      </c>
      <c r="H137" s="256" t="s">
        <v>50</v>
      </c>
      <c r="I137" s="255" t="s">
        <v>525</v>
      </c>
      <c r="J137" s="256" t="s">
        <v>522</v>
      </c>
      <c r="K137" s="257"/>
      <c r="L137" s="258"/>
      <c r="M137" s="258">
        <v>2500</v>
      </c>
      <c r="N137" s="286">
        <f t="shared" si="11"/>
        <v>2500</v>
      </c>
      <c r="O137" s="257"/>
      <c r="P137" s="257"/>
      <c r="Q137" s="257"/>
    </row>
    <row r="138" spans="1:17" ht="86.25" customHeight="1">
      <c r="A138" s="279" t="s">
        <v>633</v>
      </c>
      <c r="B138" s="261"/>
      <c r="C138" s="262"/>
      <c r="D138" s="280"/>
      <c r="E138" s="308" t="s">
        <v>634</v>
      </c>
      <c r="F138" s="265" t="s">
        <v>345</v>
      </c>
      <c r="G138" s="296" t="s">
        <v>341</v>
      </c>
      <c r="H138" s="276" t="s">
        <v>50</v>
      </c>
      <c r="I138" s="263" t="s">
        <v>635</v>
      </c>
      <c r="J138" s="276" t="s">
        <v>522</v>
      </c>
      <c r="K138" s="269"/>
      <c r="L138" s="277"/>
      <c r="M138" s="277">
        <v>2000</v>
      </c>
      <c r="N138" s="268">
        <f t="shared" si="11"/>
        <v>2000</v>
      </c>
      <c r="O138" s="269"/>
      <c r="P138" s="269"/>
      <c r="Q138" s="269"/>
    </row>
    <row r="139" spans="1:17" ht="47.25" customHeight="1">
      <c r="A139" s="298" t="s">
        <v>636</v>
      </c>
      <c r="B139" s="261"/>
      <c r="C139" s="262"/>
      <c r="D139" s="280"/>
      <c r="E139" s="315" t="s">
        <v>598</v>
      </c>
      <c r="F139" s="265" t="s">
        <v>345</v>
      </c>
      <c r="G139" s="296" t="s">
        <v>341</v>
      </c>
      <c r="H139" s="276" t="s">
        <v>50</v>
      </c>
      <c r="I139" s="275" t="s">
        <v>578</v>
      </c>
      <c r="J139" s="276" t="s">
        <v>522</v>
      </c>
      <c r="K139" s="269"/>
      <c r="L139" s="277">
        <v>2000</v>
      </c>
      <c r="M139" s="277"/>
      <c r="N139" s="268">
        <f t="shared" si="11"/>
        <v>2000</v>
      </c>
      <c r="O139" s="269"/>
      <c r="P139" s="269"/>
      <c r="Q139" s="269"/>
    </row>
    <row r="140" spans="1:17" ht="51" customHeight="1">
      <c r="A140" s="279" t="s">
        <v>637</v>
      </c>
      <c r="B140" s="261"/>
      <c r="C140" s="262"/>
      <c r="D140" s="280"/>
      <c r="E140" s="314" t="s">
        <v>600</v>
      </c>
      <c r="F140" s="265" t="s">
        <v>345</v>
      </c>
      <c r="G140" s="296" t="s">
        <v>341</v>
      </c>
      <c r="H140" s="276" t="s">
        <v>50</v>
      </c>
      <c r="I140" s="263" t="s">
        <v>581</v>
      </c>
      <c r="J140" s="276" t="s">
        <v>522</v>
      </c>
      <c r="K140" s="269"/>
      <c r="L140" s="277">
        <v>9000</v>
      </c>
      <c r="M140" s="277"/>
      <c r="N140" s="268">
        <f t="shared" si="11"/>
        <v>9000</v>
      </c>
      <c r="O140" s="269"/>
      <c r="P140" s="269"/>
      <c r="Q140" s="269"/>
    </row>
    <row r="141" spans="1:17" ht="15" customHeight="1">
      <c r="A141" s="303"/>
      <c r="B141" s="225"/>
      <c r="C141" s="304"/>
      <c r="D141" s="227"/>
      <c r="E141" s="307" t="s">
        <v>638</v>
      </c>
      <c r="F141" s="250"/>
      <c r="G141" s="230"/>
      <c r="H141" s="230"/>
      <c r="I141" s="305"/>
      <c r="J141" s="230"/>
      <c r="K141" s="232"/>
      <c r="L141" s="234">
        <f>SUM(L142:L148)</f>
        <v>0</v>
      </c>
      <c r="M141" s="234">
        <f>SUM(M142)</f>
        <v>20000</v>
      </c>
      <c r="N141" s="234">
        <f>SUM(N142)</f>
        <v>20000</v>
      </c>
      <c r="O141" s="232"/>
      <c r="P141" s="232"/>
      <c r="Q141" s="232"/>
    </row>
    <row r="142" spans="1:17" ht="62.25" customHeight="1">
      <c r="A142" s="279" t="s">
        <v>639</v>
      </c>
      <c r="B142" s="261"/>
      <c r="C142" s="262"/>
      <c r="D142" s="280"/>
      <c r="E142" s="309" t="s">
        <v>640</v>
      </c>
      <c r="F142" s="265" t="s">
        <v>345</v>
      </c>
      <c r="G142" s="296" t="s">
        <v>341</v>
      </c>
      <c r="H142" s="276" t="s">
        <v>50</v>
      </c>
      <c r="I142" s="275" t="s">
        <v>641</v>
      </c>
      <c r="J142" s="276" t="s">
        <v>522</v>
      </c>
      <c r="K142" s="269"/>
      <c r="L142" s="277"/>
      <c r="M142" s="277">
        <v>20000</v>
      </c>
      <c r="N142" s="268">
        <f t="shared" si="11"/>
        <v>20000</v>
      </c>
      <c r="O142" s="269"/>
      <c r="P142" s="269"/>
      <c r="Q142" s="269"/>
    </row>
    <row r="143" spans="1:17" ht="15" customHeight="1">
      <c r="A143" s="303"/>
      <c r="B143" s="225"/>
      <c r="C143" s="304"/>
      <c r="D143" s="227"/>
      <c r="E143" s="307" t="s">
        <v>642</v>
      </c>
      <c r="F143" s="250"/>
      <c r="G143" s="230"/>
      <c r="H143" s="230"/>
      <c r="I143" s="305"/>
      <c r="J143" s="230"/>
      <c r="K143" s="232"/>
      <c r="L143" s="234">
        <f>SUM(L144:L148)</f>
        <v>0</v>
      </c>
      <c r="M143" s="234">
        <f>SUM(M144:M148)</f>
        <v>20000</v>
      </c>
      <c r="N143" s="234">
        <f>SUM(N144:N148)</f>
        <v>20000</v>
      </c>
      <c r="O143" s="232"/>
      <c r="P143" s="232"/>
      <c r="Q143" s="232"/>
    </row>
    <row r="144" spans="1:17" ht="83.25" customHeight="1">
      <c r="A144" s="279" t="s">
        <v>643</v>
      </c>
      <c r="B144" s="261"/>
      <c r="C144" s="262"/>
      <c r="D144" s="280"/>
      <c r="E144" s="280" t="s">
        <v>644</v>
      </c>
      <c r="F144" s="265" t="s">
        <v>345</v>
      </c>
      <c r="G144" s="296" t="s">
        <v>341</v>
      </c>
      <c r="H144" s="276" t="s">
        <v>50</v>
      </c>
      <c r="I144" s="263" t="s">
        <v>645</v>
      </c>
      <c r="J144" s="276" t="s">
        <v>522</v>
      </c>
      <c r="K144" s="269"/>
      <c r="L144" s="277"/>
      <c r="M144" s="320">
        <v>7000</v>
      </c>
      <c r="N144" s="268">
        <f t="shared" si="11"/>
        <v>7000</v>
      </c>
      <c r="O144" s="269"/>
      <c r="P144" s="269"/>
      <c r="Q144" s="269"/>
    </row>
    <row r="145" spans="1:17" ht="98.25" customHeight="1">
      <c r="A145" s="281" t="s">
        <v>646</v>
      </c>
      <c r="B145" s="253"/>
      <c r="C145" s="254"/>
      <c r="D145" s="282"/>
      <c r="E145" s="282" t="s">
        <v>647</v>
      </c>
      <c r="F145" s="285" t="s">
        <v>345</v>
      </c>
      <c r="G145" s="291" t="s">
        <v>341</v>
      </c>
      <c r="H145" s="256" t="s">
        <v>50</v>
      </c>
      <c r="I145" s="255" t="s">
        <v>645</v>
      </c>
      <c r="J145" s="256" t="s">
        <v>522</v>
      </c>
      <c r="K145" s="257"/>
      <c r="L145" s="258"/>
      <c r="M145" s="321">
        <v>1000</v>
      </c>
      <c r="N145" s="286">
        <f t="shared" si="11"/>
        <v>1000</v>
      </c>
      <c r="O145" s="257"/>
      <c r="P145" s="257"/>
      <c r="Q145" s="257"/>
    </row>
    <row r="146" spans="1:17" ht="50.1" customHeight="1">
      <c r="A146" s="279" t="s">
        <v>648</v>
      </c>
      <c r="B146" s="261"/>
      <c r="C146" s="262"/>
      <c r="D146" s="280"/>
      <c r="E146" s="280" t="s">
        <v>649</v>
      </c>
      <c r="F146" s="265" t="s">
        <v>345</v>
      </c>
      <c r="G146" s="296" t="s">
        <v>341</v>
      </c>
      <c r="H146" s="276" t="s">
        <v>50</v>
      </c>
      <c r="I146" s="263" t="s">
        <v>645</v>
      </c>
      <c r="J146" s="276" t="s">
        <v>522</v>
      </c>
      <c r="K146" s="269"/>
      <c r="L146" s="277"/>
      <c r="M146" s="320">
        <v>7000</v>
      </c>
      <c r="N146" s="268">
        <f t="shared" si="11"/>
        <v>7000</v>
      </c>
      <c r="O146" s="269"/>
      <c r="P146" s="269"/>
      <c r="Q146" s="269"/>
    </row>
    <row r="147" spans="1:17" ht="50.1" customHeight="1">
      <c r="A147" s="279" t="s">
        <v>650</v>
      </c>
      <c r="B147" s="261"/>
      <c r="C147" s="262"/>
      <c r="D147" s="280"/>
      <c r="E147" s="280" t="s">
        <v>651</v>
      </c>
      <c r="F147" s="265" t="s">
        <v>345</v>
      </c>
      <c r="G147" s="296" t="s">
        <v>341</v>
      </c>
      <c r="H147" s="276" t="s">
        <v>50</v>
      </c>
      <c r="I147" s="263" t="s">
        <v>525</v>
      </c>
      <c r="J147" s="276" t="s">
        <v>522</v>
      </c>
      <c r="K147" s="269"/>
      <c r="L147" s="277"/>
      <c r="M147" s="320">
        <v>4000</v>
      </c>
      <c r="N147" s="268">
        <f t="shared" si="11"/>
        <v>4000</v>
      </c>
      <c r="O147" s="269"/>
      <c r="P147" s="269"/>
      <c r="Q147" s="269"/>
    </row>
    <row r="148" spans="1:17" ht="50.1" customHeight="1">
      <c r="A148" s="281" t="s">
        <v>652</v>
      </c>
      <c r="B148" s="253"/>
      <c r="C148" s="254"/>
      <c r="D148" s="282"/>
      <c r="E148" s="282" t="s">
        <v>653</v>
      </c>
      <c r="F148" s="285" t="s">
        <v>345</v>
      </c>
      <c r="G148" s="291" t="s">
        <v>341</v>
      </c>
      <c r="H148" s="256" t="s">
        <v>50</v>
      </c>
      <c r="I148" s="255" t="s">
        <v>654</v>
      </c>
      <c r="J148" s="256" t="s">
        <v>522</v>
      </c>
      <c r="K148" s="257"/>
      <c r="L148" s="258"/>
      <c r="M148" s="321">
        <v>1000</v>
      </c>
      <c r="N148" s="286">
        <f t="shared" si="11"/>
        <v>1000</v>
      </c>
      <c r="O148" s="257"/>
      <c r="P148" s="257"/>
      <c r="Q148" s="257"/>
    </row>
    <row r="149" spans="1:17" ht="15" customHeight="1">
      <c r="A149" s="135"/>
      <c r="D149" s="136"/>
      <c r="E149" s="136"/>
      <c r="F149" s="136"/>
      <c r="L149" s="8"/>
      <c r="N149" s="137"/>
    </row>
    <row r="150" spans="1:17" ht="15" customHeight="1">
      <c r="A150" s="135"/>
      <c r="D150" s="136"/>
      <c r="E150" s="136"/>
      <c r="F150" s="136"/>
      <c r="L150" s="8"/>
      <c r="N150" s="137"/>
    </row>
    <row r="151" spans="1:17" ht="15" customHeight="1">
      <c r="A151" s="138" t="s">
        <v>264</v>
      </c>
      <c r="B151" s="138"/>
      <c r="C151" s="138"/>
      <c r="D151" s="138"/>
      <c r="E151" s="138"/>
      <c r="F151" s="138"/>
      <c r="G151" s="138"/>
      <c r="H151" s="138"/>
      <c r="I151" s="138"/>
      <c r="J151" s="138"/>
      <c r="K151" s="178"/>
      <c r="L151" s="138" t="s">
        <v>265</v>
      </c>
      <c r="M151" s="138"/>
      <c r="N151" s="138"/>
      <c r="O151" s="138"/>
    </row>
    <row r="152" spans="1:17" ht="15" customHeight="1">
      <c r="A152" s="139"/>
      <c r="B152" s="139"/>
      <c r="C152" s="139"/>
      <c r="D152" s="139"/>
      <c r="E152" s="139"/>
      <c r="F152" s="139"/>
      <c r="G152" s="140"/>
      <c r="H152" s="139"/>
      <c r="I152" s="139"/>
      <c r="J152" s="139"/>
      <c r="K152" s="141"/>
      <c r="L152" s="139"/>
      <c r="M152" s="139"/>
      <c r="N152" s="139"/>
      <c r="O152" s="139"/>
    </row>
    <row r="153" spans="1:17" ht="15" customHeight="1">
      <c r="A153" s="139"/>
      <c r="B153" s="139"/>
      <c r="C153" s="139"/>
      <c r="D153" s="139"/>
      <c r="E153" s="139"/>
      <c r="F153" s="139"/>
      <c r="G153" s="140"/>
      <c r="H153" s="139"/>
      <c r="I153" s="139"/>
      <c r="J153" s="139"/>
      <c r="K153" s="141"/>
      <c r="L153" s="139"/>
      <c r="M153" s="139"/>
      <c r="N153" s="139"/>
      <c r="O153" s="139"/>
    </row>
    <row r="154" spans="1:17" ht="15" customHeight="1">
      <c r="A154" s="139"/>
      <c r="B154" s="139"/>
      <c r="C154" s="139"/>
      <c r="D154" s="139"/>
      <c r="E154" s="139"/>
      <c r="F154" s="139"/>
      <c r="G154" s="140"/>
      <c r="H154" s="139"/>
      <c r="I154" s="139"/>
      <c r="J154" s="139"/>
      <c r="K154" s="141"/>
      <c r="L154" s="139"/>
      <c r="M154" s="139"/>
      <c r="N154" s="139"/>
      <c r="O154" s="139"/>
    </row>
    <row r="155" spans="1:17" ht="15" customHeight="1">
      <c r="A155" s="138"/>
      <c r="B155" s="138"/>
      <c r="C155" s="337" t="s">
        <v>266</v>
      </c>
      <c r="D155" s="338"/>
      <c r="E155" s="338"/>
      <c r="F155" s="184"/>
      <c r="G155" s="339" t="s">
        <v>267</v>
      </c>
      <c r="H155" s="339"/>
      <c r="I155" s="339"/>
      <c r="J155" s="185"/>
      <c r="K155" s="178"/>
      <c r="L155" s="138"/>
      <c r="M155" s="339" t="s">
        <v>268</v>
      </c>
      <c r="N155" s="340"/>
      <c r="O155" s="340"/>
    </row>
    <row r="156" spans="1:17" ht="15" customHeight="1">
      <c r="A156" s="138"/>
      <c r="B156" s="138"/>
      <c r="C156" s="341" t="s">
        <v>269</v>
      </c>
      <c r="D156" s="341"/>
      <c r="E156" s="341"/>
      <c r="F156" s="177"/>
      <c r="G156" s="342" t="s">
        <v>270</v>
      </c>
      <c r="H156" s="342"/>
      <c r="I156" s="342"/>
      <c r="J156" s="178"/>
      <c r="K156" s="178"/>
      <c r="L156" s="138"/>
      <c r="M156" s="342" t="s">
        <v>271</v>
      </c>
      <c r="N156" s="342"/>
      <c r="O156" s="342"/>
    </row>
    <row r="157" spans="1:17" ht="15" customHeight="1">
      <c r="A157" s="135"/>
      <c r="D157" s="136"/>
      <c r="E157" s="136"/>
      <c r="F157" s="136"/>
      <c r="L157" s="8"/>
      <c r="N157" s="137"/>
    </row>
    <row r="158" spans="1:17" ht="15" customHeight="1">
      <c r="A158" s="135"/>
      <c r="D158" s="136"/>
      <c r="E158" s="136"/>
      <c r="F158" s="136"/>
      <c r="L158" s="8"/>
      <c r="N158" s="137"/>
    </row>
    <row r="159" spans="1:17" ht="15" customHeight="1">
      <c r="A159" s="135"/>
      <c r="D159" s="136"/>
      <c r="E159" s="136"/>
      <c r="F159" s="136"/>
      <c r="L159" s="8"/>
      <c r="N159" s="137"/>
    </row>
    <row r="160" spans="1:17" ht="15" customHeight="1">
      <c r="A160" s="135"/>
      <c r="D160" s="136"/>
      <c r="E160" s="136"/>
      <c r="F160" s="136"/>
      <c r="L160" s="8"/>
      <c r="N160" s="137"/>
    </row>
    <row r="161" spans="2:15" ht="36" customHeight="1">
      <c r="D161" s="136"/>
      <c r="E161" s="136"/>
      <c r="F161" s="136"/>
      <c r="L161" s="8"/>
      <c r="N161" s="137"/>
    </row>
    <row r="162" spans="2:15">
      <c r="N162" s="146"/>
      <c r="O162" s="3"/>
    </row>
    <row r="163" spans="2:15">
      <c r="B163" s="1"/>
      <c r="C163" s="1"/>
      <c r="D163" s="1"/>
      <c r="E163" s="1"/>
      <c r="F163" s="1"/>
      <c r="N163" s="146">
        <f>SUM(N20:N162)</f>
        <v>2257696.352</v>
      </c>
    </row>
    <row r="164" spans="2:15">
      <c r="N164" s="8"/>
    </row>
    <row r="165" spans="2:15">
      <c r="N165" s="146">
        <v>132274295.39999999</v>
      </c>
    </row>
    <row r="166" spans="2:15">
      <c r="N166" s="8">
        <f>N165/1000</f>
        <v>132274.2954</v>
      </c>
    </row>
    <row r="167" spans="2:15">
      <c r="K167" s="1">
        <f>184500</f>
        <v>184500</v>
      </c>
      <c r="N167" s="146"/>
    </row>
    <row r="168" spans="2:15">
      <c r="K168" s="1">
        <f>92250*2</f>
        <v>184500</v>
      </c>
      <c r="N168" s="147">
        <f>N166+N169</f>
        <v>161504.72998</v>
      </c>
    </row>
    <row r="169" spans="2:15">
      <c r="N169" s="8">
        <v>29230.434580000012</v>
      </c>
    </row>
    <row r="171" spans="2:15">
      <c r="N171" s="147">
        <f>N163-N168</f>
        <v>2096191.6220199999</v>
      </c>
    </row>
  </sheetData>
  <mergeCells count="68">
    <mergeCell ref="M155:O155"/>
    <mergeCell ref="C156:E156"/>
    <mergeCell ref="G156:I156"/>
    <mergeCell ref="M156:O156"/>
    <mergeCell ref="D79:E79"/>
    <mergeCell ref="D80:E80"/>
    <mergeCell ref="D81:E81"/>
    <mergeCell ref="D83:H83"/>
    <mergeCell ref="C155:E155"/>
    <mergeCell ref="G155:I155"/>
    <mergeCell ref="D78:E78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66:E66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C64:E64"/>
    <mergeCell ref="D65:E65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42:E42"/>
    <mergeCell ref="K8:N8"/>
    <mergeCell ref="O8:Q8"/>
    <mergeCell ref="B10:E10"/>
    <mergeCell ref="B17:E17"/>
    <mergeCell ref="C18:E18"/>
    <mergeCell ref="D22:E22"/>
    <mergeCell ref="D30:E30"/>
    <mergeCell ref="C38:E38"/>
    <mergeCell ref="D39:E39"/>
    <mergeCell ref="D40:E40"/>
    <mergeCell ref="D41:E41"/>
    <mergeCell ref="A1:Q1"/>
    <mergeCell ref="A2:Q2"/>
    <mergeCell ref="A3:Q3"/>
    <mergeCell ref="A4:Q4"/>
    <mergeCell ref="A8:A9"/>
    <mergeCell ref="B8:E9"/>
    <mergeCell ref="F8:F9"/>
    <mergeCell ref="G8:H8"/>
    <mergeCell ref="I8:I9"/>
    <mergeCell ref="J8:J9"/>
  </mergeCells>
  <pageMargins left="0.2" right="0" top="0.196850393700787" bottom="0.196850393700787" header="0" footer="0"/>
  <pageSetup paperSize="5" scale="93" orientation="landscape" horizontalDpi="4294967294" verticalDpi="0" r:id="rId1"/>
  <headerFooter>
    <oddFooter>&amp;L&amp;"Arial Narrow,Regular"&amp;8SUPPLEMENTAL AIP #1 FY 2021&amp;C&amp;"Arial Narrow,Bold"&amp;8Page &amp;P</oddFooter>
  </headerFooter>
  <rowBreaks count="12" manualBreakCount="12">
    <brk id="22" max="16" man="1"/>
    <brk id="32" max="16" man="1"/>
    <brk id="41" max="16" man="1"/>
    <brk id="70" max="16" man="1"/>
    <brk id="82" max="16" man="1"/>
    <brk id="92" max="16" man="1"/>
    <brk id="101" max="16" man="1"/>
    <brk id="110" max="16" man="1"/>
    <brk id="118" max="16" man="1"/>
    <brk id="126" max="16" man="1"/>
    <brk id="137" max="16" man="1"/>
    <brk id="145" max="16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9:J33"/>
  <sheetViews>
    <sheetView workbookViewId="0">
      <selection activeCell="I18" sqref="I18"/>
    </sheetView>
  </sheetViews>
  <sheetFormatPr defaultRowHeight="15"/>
  <cols>
    <col min="6" max="6" width="11.5703125" style="189" bestFit="1" customWidth="1"/>
    <col min="7" max="7" width="15.28515625" style="189" bestFit="1" customWidth="1"/>
    <col min="9" max="10" width="13.28515625" bestFit="1" customWidth="1"/>
  </cols>
  <sheetData>
    <row r="9" spans="6:10">
      <c r="F9" s="189">
        <v>58300</v>
      </c>
      <c r="G9" s="189">
        <v>141984</v>
      </c>
      <c r="I9" s="189">
        <v>435400</v>
      </c>
      <c r="J9" s="189">
        <f>1090000-600000</f>
        <v>490000</v>
      </c>
    </row>
    <row r="10" spans="6:10">
      <c r="F10" s="189">
        <v>32000</v>
      </c>
      <c r="G10" s="189">
        <v>30993</v>
      </c>
      <c r="I10" s="189">
        <v>161600</v>
      </c>
      <c r="J10" s="189">
        <v>172000</v>
      </c>
    </row>
    <row r="11" spans="6:10">
      <c r="F11" s="189">
        <v>28700</v>
      </c>
      <c r="G11" s="189">
        <v>29000</v>
      </c>
      <c r="I11" s="189">
        <v>174000</v>
      </c>
      <c r="J11" s="189">
        <v>950300</v>
      </c>
    </row>
    <row r="12" spans="6:10">
      <c r="F12" s="189">
        <v>89990</v>
      </c>
      <c r="G12" s="189">
        <v>19800</v>
      </c>
      <c r="I12" s="189">
        <v>1600000</v>
      </c>
      <c r="J12" s="189">
        <v>1305600</v>
      </c>
    </row>
    <row r="13" spans="6:10">
      <c r="F13" s="189">
        <v>89990</v>
      </c>
      <c r="G13" s="189">
        <v>113800</v>
      </c>
      <c r="I13" s="195">
        <f>SUM(I9:I12)</f>
        <v>2371000</v>
      </c>
      <c r="J13" s="189">
        <v>180000</v>
      </c>
    </row>
    <row r="14" spans="6:10">
      <c r="F14" s="189">
        <v>47490</v>
      </c>
      <c r="G14" s="189">
        <v>48900</v>
      </c>
      <c r="J14" s="189">
        <v>151000</v>
      </c>
    </row>
    <row r="15" spans="6:10">
      <c r="F15" s="189">
        <v>115960</v>
      </c>
      <c r="G15" s="189">
        <v>136470</v>
      </c>
      <c r="I15" s="189"/>
      <c r="J15" s="195">
        <f>SUM(J9:J14)</f>
        <v>3248900</v>
      </c>
    </row>
    <row r="16" spans="6:10">
      <c r="F16" s="189">
        <f>SUM(F9:F15)</f>
        <v>462430</v>
      </c>
      <c r="G16" s="189">
        <v>31000</v>
      </c>
    </row>
    <row r="17" spans="6:10">
      <c r="G17" s="189">
        <v>100966.5</v>
      </c>
      <c r="I17" s="327">
        <f>+J15-I13</f>
        <v>877900</v>
      </c>
      <c r="J17" s="189">
        <v>4704000</v>
      </c>
    </row>
    <row r="18" spans="6:10">
      <c r="G18" s="189">
        <f>SUM(G9:G17)</f>
        <v>652913.5</v>
      </c>
    </row>
    <row r="19" spans="6:10">
      <c r="I19" s="335"/>
      <c r="J19" s="327">
        <f>+J17-I17</f>
        <v>3826100</v>
      </c>
    </row>
    <row r="20" spans="6:10">
      <c r="I20" s="336"/>
    </row>
    <row r="23" spans="6:10">
      <c r="F23" s="189">
        <v>59915</v>
      </c>
      <c r="G23" s="189">
        <f>+F23*8</f>
        <v>479320</v>
      </c>
    </row>
    <row r="24" spans="6:10">
      <c r="F24" s="189">
        <v>69435</v>
      </c>
      <c r="G24" s="189">
        <f>+F24*3</f>
        <v>208305</v>
      </c>
    </row>
    <row r="25" spans="6:10">
      <c r="F25" s="189">
        <v>17357</v>
      </c>
      <c r="G25" s="189">
        <f>+F25*2</f>
        <v>34714</v>
      </c>
      <c r="J25" s="189">
        <v>160000</v>
      </c>
    </row>
    <row r="26" spans="6:10">
      <c r="F26" s="189">
        <v>87349</v>
      </c>
      <c r="G26" s="189">
        <f>+F26*1</f>
        <v>87349</v>
      </c>
      <c r="J26" s="189">
        <f>+J25-49950</f>
        <v>110050</v>
      </c>
    </row>
    <row r="27" spans="6:10">
      <c r="F27" s="189">
        <v>31360</v>
      </c>
      <c r="G27" s="189">
        <f>+F27*2</f>
        <v>62720</v>
      </c>
      <c r="J27" s="189">
        <v>50000</v>
      </c>
    </row>
    <row r="28" spans="6:10">
      <c r="F28" s="189">
        <v>22400</v>
      </c>
      <c r="G28" s="189">
        <f>+F28*3</f>
        <v>67200</v>
      </c>
      <c r="J28" s="189"/>
    </row>
    <row r="29" spans="6:10">
      <c r="G29" s="189">
        <f>SUM(G23:G28)</f>
        <v>939608</v>
      </c>
      <c r="J29" s="189"/>
    </row>
    <row r="30" spans="6:10">
      <c r="F30" s="189">
        <v>16000</v>
      </c>
      <c r="G30" s="189">
        <f>+F30*4</f>
        <v>64000</v>
      </c>
      <c r="J30" s="189">
        <f>300+300+500</f>
        <v>1100</v>
      </c>
    </row>
    <row r="31" spans="6:10">
      <c r="G31" s="189">
        <f>SUM(G29:G30)</f>
        <v>1003608</v>
      </c>
      <c r="J31" s="189">
        <f>+G31/1000</f>
        <v>1003.6079999999999</v>
      </c>
    </row>
    <row r="32" spans="6:10">
      <c r="J32" s="195">
        <f>+J30-J31</f>
        <v>96.392000000000053</v>
      </c>
    </row>
    <row r="33" spans="10:10">
      <c r="J33" s="195">
        <f>+J32+50</f>
        <v>146.39200000000005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SUPPLEMENTAL AIP#3_112221</vt:lpstr>
      <vt:lpstr>SUPPLEMENTAL AIP#2_100421</vt:lpstr>
      <vt:lpstr>SUPPLEMENTAL AIP#1_FINALrev02</vt:lpstr>
      <vt:lpstr>Sheet3</vt:lpstr>
      <vt:lpstr>'SUPPLEMENTAL AIP#1_FINALrev02'!Print_Area</vt:lpstr>
      <vt:lpstr>'SUPPLEMENTAL AIP#2_100421'!Print_Area</vt:lpstr>
      <vt:lpstr>'SUPPLEMENTAL AIP#3_112221'!Print_Area</vt:lpstr>
      <vt:lpstr>'SUPPLEMENTAL AIP#1_FINALrev02'!Print_Titles</vt:lpstr>
      <vt:lpstr>'SUPPLEMENTAL AIP#2_100421'!Print_Titles</vt:lpstr>
      <vt:lpstr>'SUPPLEMENTAL AIP#3_112221'!Print_Titles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LeiH</dc:creator>
  <cp:lastModifiedBy>Leanne</cp:lastModifiedBy>
  <cp:lastPrinted>2021-12-02T03:38:06Z</cp:lastPrinted>
  <dcterms:created xsi:type="dcterms:W3CDTF">2021-09-30T21:51:33Z</dcterms:created>
  <dcterms:modified xsi:type="dcterms:W3CDTF">2021-12-02T03:45:24Z</dcterms:modified>
</cp:coreProperties>
</file>