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0730" windowHeight="11760" firstSheet="3" activeTab="5"/>
  </bookViews>
  <sheets>
    <sheet name="OMPH AIP COVID-19" sheetId="6" r:id="rId1"/>
    <sheet name="SUPPLEMENTAL AIP91420" sheetId="12" r:id="rId2"/>
    <sheet name="SUPPLEMENTAL AIP91720" sheetId="13" r:id="rId3"/>
    <sheet name="SUPPLEMENTAL AIP#1" sheetId="9" r:id="rId4"/>
    <sheet name="SUPPLEMENTAL AIP#2(92720)" sheetId="14" r:id="rId5"/>
    <sheet name="SUPPLEMENTAL AIP#3(120120)" sheetId="17" r:id="rId6"/>
    <sheet name="SUPPLEMENTAL AIP#3(112420)" sheetId="16" r:id="rId7"/>
    <sheet name="SUPPLEMENTAL AIP#3" sheetId="15" r:id="rId8"/>
    <sheet name="Sheet1" sheetId="7" r:id="rId9"/>
    <sheet name="REHAB 2021" sheetId="10" r:id="rId10"/>
    <sheet name="OFFICES" sheetId="8" r:id="rId11"/>
    <sheet name="Sheet2" sheetId="11" r:id="rId12"/>
  </sheets>
  <definedNames>
    <definedName name="_xlnm.Print_Area" localSheetId="9">'REHAB 2021'!$A$1:$Q$370</definedName>
    <definedName name="_xlnm.Print_Area" localSheetId="3">'SUPPLEMENTAL AIP#1'!$A$1:$Q$477</definedName>
    <definedName name="_xlnm.Print_Area" localSheetId="4">'SUPPLEMENTAL AIP#2(92720)'!$B$1:$R$90</definedName>
    <definedName name="_xlnm.Print_Area" localSheetId="7">'SUPPLEMENTAL AIP#3'!$B$1:$R$34</definedName>
    <definedName name="_xlnm.Print_Area" localSheetId="6">'SUPPLEMENTAL AIP#3(112420)'!$B$1:$R$39</definedName>
    <definedName name="_xlnm.Print_Area" localSheetId="5">'SUPPLEMENTAL AIP#3(120120)'!$A$1:$Q$69</definedName>
    <definedName name="_xlnm.Print_Area" localSheetId="1">'SUPPLEMENTAL AIP91420'!$A$1:$Q$45</definedName>
    <definedName name="_xlnm.Print_Area" localSheetId="2">'SUPPLEMENTAL AIP91720'!$B$1:$R$68</definedName>
    <definedName name="_xlnm.Print_Titles" localSheetId="9">'REHAB 2021'!$8:$9</definedName>
    <definedName name="_xlnm.Print_Titles" localSheetId="3">'SUPPLEMENTAL AIP#1'!$8:$9</definedName>
    <definedName name="_xlnm.Print_Titles" localSheetId="4">'SUPPLEMENTAL AIP#2(92720)'!$8:$9</definedName>
    <definedName name="_xlnm.Print_Titles" localSheetId="7">'SUPPLEMENTAL AIP#3'!$8:$9</definedName>
    <definedName name="_xlnm.Print_Titles" localSheetId="6">'SUPPLEMENTAL AIP#3(112420)'!$8:$9</definedName>
    <definedName name="_xlnm.Print_Titles" localSheetId="5">'SUPPLEMENTAL AIP#3(120120)'!$8:$9</definedName>
    <definedName name="_xlnm.Print_Titles" localSheetId="1">'SUPPLEMENTAL AIP91420'!$8:$9</definedName>
    <definedName name="_xlnm.Print_Titles" localSheetId="2">'SUPPLEMENTAL AIP91720'!$8:$9</definedName>
  </definedNames>
  <calcPr calcId="144525"/>
</workbook>
</file>

<file path=xl/calcChain.xml><?xml version="1.0" encoding="utf-8"?>
<calcChain xmlns="http://schemas.openxmlformats.org/spreadsheetml/2006/main">
  <c r="M28" i="17" l="1"/>
  <c r="L18" i="17"/>
  <c r="L22" i="17" l="1"/>
  <c r="M18" i="17"/>
  <c r="L36" i="17" l="1"/>
  <c r="N25" i="17" l="1"/>
  <c r="U23" i="17"/>
  <c r="M24" i="17" l="1"/>
  <c r="M22" i="17" s="1"/>
  <c r="N34" i="17" l="1"/>
  <c r="M36" i="17"/>
  <c r="N61" i="17"/>
  <c r="N59" i="17"/>
  <c r="N58" i="17"/>
  <c r="N57" i="17"/>
  <c r="N56" i="17"/>
  <c r="N55" i="17"/>
  <c r="N53" i="17"/>
  <c r="N52" i="17"/>
  <c r="N51" i="17"/>
  <c r="N50" i="17"/>
  <c r="N49" i="17"/>
  <c r="N48" i="17"/>
  <c r="N47" i="17"/>
  <c r="N45" i="17"/>
  <c r="N44" i="17"/>
  <c r="N43" i="17"/>
  <c r="N42" i="17"/>
  <c r="N41" i="17"/>
  <c r="N40" i="17"/>
  <c r="N39" i="17"/>
  <c r="N36" i="17" l="1"/>
  <c r="N33" i="17"/>
  <c r="N32" i="17"/>
  <c r="S31" i="17"/>
  <c r="N31" i="17"/>
  <c r="S30" i="17"/>
  <c r="N30" i="17"/>
  <c r="S28" i="17"/>
  <c r="P28" i="17"/>
  <c r="O28" i="17"/>
  <c r="L28" i="17"/>
  <c r="N24" i="17"/>
  <c r="N22" i="17" s="1"/>
  <c r="U20" i="17"/>
  <c r="N20" i="17"/>
  <c r="N18" i="17" s="1"/>
  <c r="N16" i="17"/>
  <c r="N15" i="17"/>
  <c r="N14" i="17"/>
  <c r="N13" i="17"/>
  <c r="M11" i="17"/>
  <c r="L11" i="17"/>
  <c r="N28" i="17" l="1"/>
  <c r="N11" i="17"/>
  <c r="B40" i="7"/>
  <c r="D40" i="7"/>
  <c r="D34" i="7"/>
  <c r="D59" i="7"/>
  <c r="E40" i="7"/>
  <c r="E45" i="7"/>
  <c r="D46" i="7"/>
  <c r="E32" i="7"/>
  <c r="D24" i="7"/>
  <c r="C24" i="7"/>
  <c r="C26" i="7" s="1"/>
  <c r="C27" i="7" s="1"/>
  <c r="C28" i="7" s="1"/>
  <c r="E41" i="7" l="1"/>
  <c r="D48" i="7" s="1"/>
  <c r="V20" i="16"/>
  <c r="O24" i="16" l="1"/>
  <c r="O32" i="16" l="1"/>
  <c r="O20" i="16" l="1"/>
  <c r="O18" i="16" s="1"/>
  <c r="N18" i="16"/>
  <c r="M18" i="16"/>
  <c r="F53" i="16"/>
  <c r="O31" i="16"/>
  <c r="T30" i="16"/>
  <c r="O30" i="16"/>
  <c r="T29" i="16"/>
  <c r="O29" i="16"/>
  <c r="T27" i="16"/>
  <c r="Q27" i="16"/>
  <c r="P27" i="16"/>
  <c r="O27" i="16"/>
  <c r="N27" i="16"/>
  <c r="M27" i="16"/>
  <c r="O16" i="16"/>
  <c r="O15" i="16"/>
  <c r="O14" i="16"/>
  <c r="O13" i="16"/>
  <c r="N11" i="16"/>
  <c r="O44" i="16" s="1"/>
  <c r="M11" i="16"/>
  <c r="M44" i="16" s="1"/>
  <c r="J44" i="16" l="1"/>
  <c r="O11" i="16"/>
  <c r="J45" i="16" s="1"/>
  <c r="J46" i="16" s="1"/>
  <c r="N11" i="15"/>
  <c r="F48" i="15" l="1"/>
  <c r="O23" i="15"/>
  <c r="T22" i="15"/>
  <c r="O22" i="15"/>
  <c r="O19" i="15" s="1"/>
  <c r="T21" i="15"/>
  <c r="O21" i="15"/>
  <c r="T19" i="15"/>
  <c r="Q19" i="15"/>
  <c r="P19" i="15"/>
  <c r="N19" i="15"/>
  <c r="M19" i="15"/>
  <c r="O16" i="15"/>
  <c r="O15" i="15"/>
  <c r="O14" i="15"/>
  <c r="O13" i="15"/>
  <c r="O11" i="15" s="1"/>
  <c r="M11" i="15"/>
  <c r="J40" i="15" l="1"/>
  <c r="J41" i="15" s="1"/>
  <c r="M39" i="15"/>
  <c r="O39" i="15"/>
  <c r="J39" i="15" s="1"/>
  <c r="T61" i="14"/>
  <c r="T60" i="14"/>
  <c r="T59" i="14"/>
  <c r="T40" i="14"/>
  <c r="T65" i="14" l="1"/>
  <c r="N42" i="14" l="1"/>
  <c r="M42" i="14"/>
  <c r="N38" i="14"/>
  <c r="M38" i="14"/>
  <c r="N34" i="14"/>
  <c r="N29" i="14"/>
  <c r="M29" i="14"/>
  <c r="N11" i="14"/>
  <c r="F42" i="11"/>
  <c r="F45" i="11"/>
  <c r="T69" i="14"/>
  <c r="T64" i="14"/>
  <c r="T63" i="14"/>
  <c r="T62" i="14"/>
  <c r="T57" i="14" l="1"/>
  <c r="M47" i="14" l="1"/>
  <c r="M71" i="14"/>
  <c r="N67" i="14"/>
  <c r="M67" i="14"/>
  <c r="M57" i="14"/>
  <c r="M52" i="14"/>
  <c r="N57" i="14"/>
  <c r="N47" i="14"/>
  <c r="O23" i="14" l="1"/>
  <c r="O24" i="14"/>
  <c r="O25" i="14"/>
  <c r="O26" i="14"/>
  <c r="O27" i="14"/>
  <c r="O22" i="14"/>
  <c r="V27" i="14" s="1"/>
  <c r="M14" i="14"/>
  <c r="O21" i="14"/>
  <c r="O20" i="14"/>
  <c r="O19" i="14"/>
  <c r="O18" i="14"/>
  <c r="T18" i="14" s="1"/>
  <c r="O69" i="14" l="1"/>
  <c r="O67" i="14" s="1"/>
  <c r="O17" i="14"/>
  <c r="O16" i="14"/>
  <c r="O15" i="14"/>
  <c r="O14" i="14"/>
  <c r="M13" i="14"/>
  <c r="M11" i="14" s="1"/>
  <c r="W13" i="14"/>
  <c r="X13" i="14" s="1"/>
  <c r="V13" i="14"/>
  <c r="U13" i="14"/>
  <c r="O64" i="14" l="1"/>
  <c r="O63" i="14"/>
  <c r="O62" i="14"/>
  <c r="O61" i="14"/>
  <c r="O59" i="14" l="1"/>
  <c r="O78" i="14"/>
  <c r="O76" i="14" s="1"/>
  <c r="Q76" i="14"/>
  <c r="Q71" i="14" s="1"/>
  <c r="Q57" i="14" s="1"/>
  <c r="Q52" i="14" s="1"/>
  <c r="Q42" i="14" s="1"/>
  <c r="P76" i="14"/>
  <c r="P71" i="14" s="1"/>
  <c r="P57" i="14" s="1"/>
  <c r="P52" i="14" s="1"/>
  <c r="P42" i="14" s="1"/>
  <c r="P38" i="14" s="1"/>
  <c r="N76" i="14"/>
  <c r="M76" i="14"/>
  <c r="M95" i="14" s="1"/>
  <c r="J95" i="14" s="1"/>
  <c r="L76" i="14"/>
  <c r="O73" i="14"/>
  <c r="N71" i="14"/>
  <c r="O65" i="14"/>
  <c r="O60" i="14"/>
  <c r="O54" i="14"/>
  <c r="O52" i="14" s="1"/>
  <c r="N52" i="14"/>
  <c r="O95" i="14" s="1"/>
  <c r="O50" i="14"/>
  <c r="O49" i="14"/>
  <c r="O47" i="14" s="1"/>
  <c r="O44" i="14"/>
  <c r="R42" i="14"/>
  <c r="O40" i="14"/>
  <c r="O38" i="14" s="1"/>
  <c r="O36" i="14"/>
  <c r="O34" i="14" s="1"/>
  <c r="U35" i="14"/>
  <c r="O32" i="14"/>
  <c r="T31" i="14"/>
  <c r="O31" i="14"/>
  <c r="O13" i="14"/>
  <c r="T44" i="14" l="1"/>
  <c r="O42" i="14"/>
  <c r="T13" i="14"/>
  <c r="O11" i="14"/>
  <c r="O29" i="14"/>
  <c r="O71" i="14"/>
  <c r="T73" i="14"/>
  <c r="O57" i="14"/>
  <c r="J96" i="14" s="1"/>
  <c r="J97" i="14" s="1"/>
  <c r="V35" i="14"/>
  <c r="W35" i="14" s="1"/>
  <c r="X35" i="14" s="1"/>
  <c r="T17" i="13"/>
  <c r="M43" i="13" l="1"/>
  <c r="O47" i="13"/>
  <c r="O46" i="13"/>
  <c r="O45" i="13"/>
  <c r="O43" i="13" s="1"/>
  <c r="N43" i="13"/>
  <c r="O26" i="13"/>
  <c r="O24" i="13" s="1"/>
  <c r="N24" i="13"/>
  <c r="M24" i="13"/>
  <c r="O30" i="13"/>
  <c r="O28" i="13" s="1"/>
  <c r="M28" i="13"/>
  <c r="R28" i="13"/>
  <c r="O18" i="13"/>
  <c r="N15" i="13"/>
  <c r="M15" i="13"/>
  <c r="O17" i="13"/>
  <c r="O11" i="13"/>
  <c r="M11" i="13"/>
  <c r="O13" i="13"/>
  <c r="T13" i="13" s="1"/>
  <c r="O15" i="13" l="1"/>
  <c r="O56" i="13"/>
  <c r="O54" i="13" s="1"/>
  <c r="Q54" i="13"/>
  <c r="Q49" i="13" s="1"/>
  <c r="Q43" i="13" s="1"/>
  <c r="Q38" i="13" s="1"/>
  <c r="Q28" i="13" s="1"/>
  <c r="P54" i="13"/>
  <c r="P49" i="13" s="1"/>
  <c r="N54" i="13"/>
  <c r="M54" i="13"/>
  <c r="L54" i="13"/>
  <c r="O51" i="13"/>
  <c r="O49" i="13" s="1"/>
  <c r="N49" i="13"/>
  <c r="M49" i="13"/>
  <c r="O40" i="13"/>
  <c r="O38" i="13" s="1"/>
  <c r="N38" i="13"/>
  <c r="M38" i="13"/>
  <c r="O36" i="13"/>
  <c r="O35" i="13"/>
  <c r="N33" i="13"/>
  <c r="M33" i="13"/>
  <c r="O22" i="13"/>
  <c r="U21" i="13"/>
  <c r="V21" i="13" s="1"/>
  <c r="W21" i="13" s="1"/>
  <c r="X21" i="13" s="1"/>
  <c r="O20" i="13"/>
  <c r="N20" i="13"/>
  <c r="P43" i="13" l="1"/>
  <c r="P38" i="13" s="1"/>
  <c r="P33" i="13" s="1"/>
  <c r="P28" i="13" s="1"/>
  <c r="P24" i="13" s="1"/>
  <c r="O33" i="13"/>
  <c r="M31" i="12"/>
  <c r="M16" i="12" s="1"/>
  <c r="L31" i="12"/>
  <c r="M26" i="12"/>
  <c r="N26" i="12"/>
  <c r="L26" i="12"/>
  <c r="M21" i="12"/>
  <c r="L21" i="12"/>
  <c r="L16" i="12"/>
  <c r="M11" i="12"/>
  <c r="N33" i="12"/>
  <c r="N31" i="12" s="1"/>
  <c r="P31" i="12"/>
  <c r="O31" i="12"/>
  <c r="K31" i="12"/>
  <c r="N28" i="12"/>
  <c r="P26" i="12"/>
  <c r="P21" i="12" s="1"/>
  <c r="O26" i="12"/>
  <c r="N23" i="12"/>
  <c r="N21" i="12" s="1"/>
  <c r="N18" i="12"/>
  <c r="N16" i="12" s="1"/>
  <c r="N19" i="12"/>
  <c r="N13" i="12"/>
  <c r="N11" i="12"/>
  <c r="O21" i="12"/>
  <c r="O16" i="12" s="1"/>
  <c r="T12" i="12"/>
  <c r="U12" i="12" s="1"/>
  <c r="R432" i="9"/>
  <c r="M245" i="9"/>
  <c r="N375" i="9"/>
  <c r="N224" i="9"/>
  <c r="M53" i="9"/>
  <c r="L53" i="9"/>
  <c r="D16" i="11"/>
  <c r="T27" i="10"/>
  <c r="N106" i="9"/>
  <c r="N105" i="9"/>
  <c r="M70" i="9"/>
  <c r="M217" i="9"/>
  <c r="L217" i="9"/>
  <c r="N243" i="9"/>
  <c r="N242" i="9"/>
  <c r="N241" i="9"/>
  <c r="N232" i="9"/>
  <c r="N231" i="9"/>
  <c r="S23" i="9"/>
  <c r="I16" i="8"/>
  <c r="N117" i="9"/>
  <c r="N467" i="9"/>
  <c r="N466" i="9"/>
  <c r="N465" i="9"/>
  <c r="N464" i="9"/>
  <c r="N463" i="9"/>
  <c r="N462" i="9"/>
  <c r="N461" i="9"/>
  <c r="N460" i="9"/>
  <c r="S470" i="9"/>
  <c r="T456" i="9"/>
  <c r="T457" i="9"/>
  <c r="K489" i="9"/>
  <c r="K488" i="9"/>
  <c r="M436" i="9"/>
  <c r="M423" i="9"/>
  <c r="M413" i="9"/>
  <c r="M377" i="9"/>
  <c r="K245" i="9"/>
  <c r="M197" i="9"/>
  <c r="M172" i="9"/>
  <c r="K172" i="9"/>
  <c r="L168" i="9"/>
  <c r="M168" i="9"/>
  <c r="N170" i="9"/>
  <c r="S170" i="9"/>
  <c r="L156" i="9"/>
  <c r="M156" i="9"/>
  <c r="K156" i="9"/>
  <c r="T160" i="9"/>
  <c r="U160" i="9" s="1"/>
  <c r="K144" i="9"/>
  <c r="L140" i="9"/>
  <c r="K110" i="9"/>
  <c r="M11" i="9"/>
  <c r="N38" i="9"/>
  <c r="N37" i="9"/>
  <c r="N36" i="9"/>
  <c r="N35" i="9"/>
  <c r="N34" i="9"/>
  <c r="N214" i="9"/>
  <c r="N213" i="9"/>
  <c r="N206" i="9"/>
  <c r="N205" i="9"/>
  <c r="N204" i="9"/>
  <c r="N200" i="9"/>
  <c r="L212" i="9"/>
  <c r="N212" i="9" s="1"/>
  <c r="L211" i="9"/>
  <c r="N211" i="9"/>
  <c r="L210" i="9"/>
  <c r="N210" i="9" s="1"/>
  <c r="L209" i="9"/>
  <c r="N209" i="9"/>
  <c r="L208" i="9"/>
  <c r="N208" i="9" s="1"/>
  <c r="L207" i="9"/>
  <c r="N207" i="9"/>
  <c r="L203" i="9"/>
  <c r="N203" i="9" s="1"/>
  <c r="L202" i="9"/>
  <c r="N202" i="9"/>
  <c r="L201" i="9"/>
  <c r="N201" i="9" s="1"/>
  <c r="L199" i="9"/>
  <c r="N199" i="9"/>
  <c r="L198" i="9"/>
  <c r="N198" i="9" s="1"/>
  <c r="L197" i="9"/>
  <c r="N230" i="9"/>
  <c r="N229" i="9"/>
  <c r="N228" i="9"/>
  <c r="N227" i="9"/>
  <c r="N223" i="9"/>
  <c r="N239" i="9"/>
  <c r="N238" i="9"/>
  <c r="N237" i="9"/>
  <c r="N236" i="9"/>
  <c r="N235" i="9"/>
  <c r="M84" i="9"/>
  <c r="M65" i="9"/>
  <c r="L84" i="9"/>
  <c r="N84" i="9" s="1"/>
  <c r="L86" i="9"/>
  <c r="N86" i="9"/>
  <c r="L85" i="9"/>
  <c r="N85" i="9" s="1"/>
  <c r="N83" i="9"/>
  <c r="N82" i="9"/>
  <c r="N81" i="9"/>
  <c r="N80" i="9"/>
  <c r="N79" i="9"/>
  <c r="N78" i="9"/>
  <c r="N77" i="9"/>
  <c r="N429" i="9"/>
  <c r="M140" i="9"/>
  <c r="N142" i="9"/>
  <c r="M136" i="9"/>
  <c r="L136" i="9"/>
  <c r="N138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186" i="9"/>
  <c r="N185" i="9"/>
  <c r="N184" i="9"/>
  <c r="L183" i="9"/>
  <c r="N183" i="9" s="1"/>
  <c r="N182" i="9"/>
  <c r="N181" i="9"/>
  <c r="N180" i="9"/>
  <c r="N179" i="9"/>
  <c r="N178" i="9"/>
  <c r="N177" i="9"/>
  <c r="L176" i="9"/>
  <c r="N176" i="9" s="1"/>
  <c r="N175" i="9"/>
  <c r="N174" i="9"/>
  <c r="N187" i="9"/>
  <c r="N173" i="9"/>
  <c r="R160" i="9"/>
  <c r="N160" i="9"/>
  <c r="M50" i="9"/>
  <c r="L51" i="9"/>
  <c r="N51" i="9"/>
  <c r="N50" i="9" s="1"/>
  <c r="L50" i="9"/>
  <c r="N233" i="9"/>
  <c r="M43" i="9"/>
  <c r="L43" i="9"/>
  <c r="N44" i="9"/>
  <c r="N43" i="9" s="1"/>
  <c r="N45" i="9"/>
  <c r="M40" i="9"/>
  <c r="L41" i="9"/>
  <c r="N41" i="9"/>
  <c r="N40" i="9" s="1"/>
  <c r="L115" i="9"/>
  <c r="N115" i="9" s="1"/>
  <c r="M114" i="9"/>
  <c r="M110" i="9" s="1"/>
  <c r="L112" i="9"/>
  <c r="L110" i="9"/>
  <c r="M144" i="9"/>
  <c r="L148" i="9"/>
  <c r="N148" i="9" s="1"/>
  <c r="S147" i="9"/>
  <c r="R147" i="9"/>
  <c r="L147" i="9"/>
  <c r="L144" i="9" s="1"/>
  <c r="L40" i="9"/>
  <c r="N114" i="9"/>
  <c r="N110" i="9" s="1"/>
  <c r="N112" i="9"/>
  <c r="M59" i="9"/>
  <c r="L61" i="9"/>
  <c r="L59" i="9" s="1"/>
  <c r="L20" i="9"/>
  <c r="N20" i="9" s="1"/>
  <c r="N61" i="9"/>
  <c r="N374" i="9"/>
  <c r="N373" i="9"/>
  <c r="N371" i="9"/>
  <c r="N370" i="9"/>
  <c r="N369" i="9"/>
  <c r="N368" i="9"/>
  <c r="N366" i="9"/>
  <c r="N365" i="9"/>
  <c r="N364" i="9"/>
  <c r="N363" i="9"/>
  <c r="N362" i="9"/>
  <c r="N360" i="9"/>
  <c r="N359" i="9"/>
  <c r="N358" i="9"/>
  <c r="N357" i="9"/>
  <c r="N355" i="9"/>
  <c r="N354" i="9"/>
  <c r="N353" i="9"/>
  <c r="N351" i="9"/>
  <c r="R102" i="9"/>
  <c r="T150" i="9"/>
  <c r="M118" i="9"/>
  <c r="N118" i="9"/>
  <c r="N74" i="9"/>
  <c r="K73" i="9"/>
  <c r="L73" i="9"/>
  <c r="L72" i="9"/>
  <c r="N72" i="9" s="1"/>
  <c r="K72" i="9"/>
  <c r="K65" i="9"/>
  <c r="N73" i="9"/>
  <c r="N70" i="9"/>
  <c r="N458" i="9"/>
  <c r="L401" i="9"/>
  <c r="N401" i="9" s="1"/>
  <c r="R382" i="9"/>
  <c r="L390" i="9"/>
  <c r="N390" i="9" s="1"/>
  <c r="L391" i="9"/>
  <c r="L392" i="9"/>
  <c r="N392" i="9"/>
  <c r="L393" i="9"/>
  <c r="N393" i="9"/>
  <c r="L394" i="9"/>
  <c r="L389" i="9"/>
  <c r="N389" i="9" s="1"/>
  <c r="L388" i="9"/>
  <c r="N388" i="9" s="1"/>
  <c r="L387" i="9"/>
  <c r="N387" i="9"/>
  <c r="L386" i="9"/>
  <c r="N398" i="9"/>
  <c r="N396" i="9"/>
  <c r="N395" i="9"/>
  <c r="N394" i="9"/>
  <c r="N391" i="9"/>
  <c r="N385" i="9"/>
  <c r="N384" i="9"/>
  <c r="N382" i="9"/>
  <c r="N381" i="9"/>
  <c r="N379" i="9"/>
  <c r="N386" i="9"/>
  <c r="R14" i="9"/>
  <c r="L14" i="9" s="1"/>
  <c r="N14" i="9" s="1"/>
  <c r="L13" i="9"/>
  <c r="N13" i="9" s="1"/>
  <c r="K12" i="9"/>
  <c r="S13" i="9" s="1"/>
  <c r="K11" i="9"/>
  <c r="N12" i="9"/>
  <c r="N11" i="9" s="1"/>
  <c r="L297" i="10"/>
  <c r="N297" i="10" s="1"/>
  <c r="L420" i="9"/>
  <c r="N420" i="9" s="1"/>
  <c r="L421" i="9"/>
  <c r="N421" i="9" s="1"/>
  <c r="M132" i="10"/>
  <c r="N132" i="10" s="1"/>
  <c r="M133" i="10"/>
  <c r="N133" i="10" s="1"/>
  <c r="M134" i="10"/>
  <c r="N134" i="10" s="1"/>
  <c r="M131" i="10"/>
  <c r="N131" i="10" s="1"/>
  <c r="N130" i="10"/>
  <c r="N129" i="10"/>
  <c r="N128" i="10"/>
  <c r="N127" i="10"/>
  <c r="N125" i="10"/>
  <c r="N124" i="10"/>
  <c r="N123" i="10"/>
  <c r="N122" i="10"/>
  <c r="N121" i="10"/>
  <c r="N120" i="10"/>
  <c r="N225" i="9"/>
  <c r="N222" i="9"/>
  <c r="N221" i="9"/>
  <c r="N220" i="9"/>
  <c r="N219" i="9"/>
  <c r="N217" i="9" s="1"/>
  <c r="M229" i="10"/>
  <c r="N229" i="10" s="1"/>
  <c r="L228" i="10"/>
  <c r="N228" i="10" s="1"/>
  <c r="N336" i="9"/>
  <c r="L335" i="9"/>
  <c r="N335" i="9"/>
  <c r="M213" i="10"/>
  <c r="N213" i="10"/>
  <c r="L204" i="10"/>
  <c r="N204" i="10"/>
  <c r="L311" i="9"/>
  <c r="N311" i="9"/>
  <c r="L201" i="10"/>
  <c r="N201" i="10"/>
  <c r="L200" i="10"/>
  <c r="N200" i="10"/>
  <c r="L199" i="10"/>
  <c r="N199" i="10"/>
  <c r="L308" i="9"/>
  <c r="N308" i="9"/>
  <c r="N196" i="10"/>
  <c r="N195" i="10"/>
  <c r="N159" i="10"/>
  <c r="N266" i="9"/>
  <c r="L158" i="10"/>
  <c r="N158" i="10"/>
  <c r="L157" i="10"/>
  <c r="N157" i="10"/>
  <c r="L265" i="9"/>
  <c r="N265" i="9"/>
  <c r="L264" i="9"/>
  <c r="N264" i="9"/>
  <c r="L150" i="10"/>
  <c r="N150" i="10"/>
  <c r="L149" i="10"/>
  <c r="N149" i="10"/>
  <c r="L148" i="10"/>
  <c r="N148" i="10"/>
  <c r="L147" i="10"/>
  <c r="N147" i="10"/>
  <c r="L146" i="10"/>
  <c r="N146" i="10"/>
  <c r="L307" i="9"/>
  <c r="N307" i="9"/>
  <c r="L306" i="9"/>
  <c r="N306" i="9"/>
  <c r="L305" i="9"/>
  <c r="N305" i="9"/>
  <c r="L304" i="9"/>
  <c r="N304" i="9"/>
  <c r="L303" i="9"/>
  <c r="N303" i="9"/>
  <c r="L305" i="10"/>
  <c r="N305" i="10"/>
  <c r="L428" i="9"/>
  <c r="L419" i="9"/>
  <c r="N419" i="9" s="1"/>
  <c r="L417" i="9"/>
  <c r="L418" i="9"/>
  <c r="N418" i="9"/>
  <c r="L296" i="10"/>
  <c r="N296" i="10"/>
  <c r="L295" i="10"/>
  <c r="N295" i="10"/>
  <c r="L294" i="10"/>
  <c r="N294" i="10"/>
  <c r="L293" i="10"/>
  <c r="N293" i="10"/>
  <c r="L283" i="10"/>
  <c r="N283" i="10"/>
  <c r="L281" i="10"/>
  <c r="N281" i="10"/>
  <c r="L410" i="9"/>
  <c r="N410" i="9"/>
  <c r="L279" i="10"/>
  <c r="N279" i="10"/>
  <c r="L277" i="10"/>
  <c r="N277" i="10"/>
  <c r="L276" i="10"/>
  <c r="N276" i="10"/>
  <c r="L408" i="9"/>
  <c r="N408" i="9"/>
  <c r="L406" i="9"/>
  <c r="N406" i="9"/>
  <c r="N399" i="9"/>
  <c r="N428" i="9"/>
  <c r="L423" i="9"/>
  <c r="N417" i="9"/>
  <c r="N320" i="9"/>
  <c r="N302" i="9"/>
  <c r="L271" i="10"/>
  <c r="N271" i="10" s="1"/>
  <c r="L272" i="10"/>
  <c r="N272" i="10" s="1"/>
  <c r="L273" i="10"/>
  <c r="N273" i="10" s="1"/>
  <c r="L403" i="9"/>
  <c r="N403" i="9" s="1"/>
  <c r="L402" i="9"/>
  <c r="N402" i="9" s="1"/>
  <c r="L270" i="10"/>
  <c r="N270" i="10"/>
  <c r="L269" i="10"/>
  <c r="N269" i="10"/>
  <c r="M265" i="10"/>
  <c r="N265" i="10" s="1"/>
  <c r="M266" i="10"/>
  <c r="N266" i="10" s="1"/>
  <c r="M267" i="10"/>
  <c r="N267" i="10" s="1"/>
  <c r="M264" i="10"/>
  <c r="N264" i="10" s="1"/>
  <c r="L411" i="9"/>
  <c r="N411" i="9" s="1"/>
  <c r="L261" i="10"/>
  <c r="N261" i="10" s="1"/>
  <c r="M262" i="10"/>
  <c r="N262" i="10" s="1"/>
  <c r="M260" i="10"/>
  <c r="N260" i="10" s="1"/>
  <c r="L112" i="10"/>
  <c r="N112" i="10" s="1"/>
  <c r="L111" i="10"/>
  <c r="N111" i="10" s="1"/>
  <c r="L110" i="10"/>
  <c r="N110" i="10" s="1"/>
  <c r="L195" i="9"/>
  <c r="N195" i="9" s="1"/>
  <c r="L106" i="10"/>
  <c r="N106" i="10" s="1"/>
  <c r="L107" i="10"/>
  <c r="N107" i="10" s="1"/>
  <c r="L108" i="10"/>
  <c r="N108" i="10" s="1"/>
  <c r="L109" i="10"/>
  <c r="N109" i="10" s="1"/>
  <c r="L105" i="10"/>
  <c r="N105" i="10" s="1"/>
  <c r="N84" i="10" s="1"/>
  <c r="L194" i="9"/>
  <c r="N194" i="9" s="1"/>
  <c r="L193" i="9"/>
  <c r="N193" i="9" s="1"/>
  <c r="L192" i="9"/>
  <c r="N192" i="9" s="1"/>
  <c r="L191" i="9"/>
  <c r="N191" i="9" s="1"/>
  <c r="L190" i="9"/>
  <c r="N190" i="9" s="1"/>
  <c r="N292" i="10"/>
  <c r="N416" i="9"/>
  <c r="N415" i="9"/>
  <c r="L191" i="10"/>
  <c r="N191" i="10" s="1"/>
  <c r="L298" i="9"/>
  <c r="N298" i="9" s="1"/>
  <c r="N185" i="10"/>
  <c r="L185" i="10"/>
  <c r="L292" i="9"/>
  <c r="N292" i="9" s="1"/>
  <c r="L176" i="10"/>
  <c r="N176" i="10" s="1"/>
  <c r="L283" i="9"/>
  <c r="N283" i="9" s="1"/>
  <c r="N12" i="10"/>
  <c r="N11" i="10" s="1"/>
  <c r="N19" i="9"/>
  <c r="L18" i="9"/>
  <c r="N16" i="10"/>
  <c r="L15" i="10"/>
  <c r="N15" i="10"/>
  <c r="L54" i="9"/>
  <c r="N54" i="9"/>
  <c r="N53" i="9" s="1"/>
  <c r="N18" i="9"/>
  <c r="L347" i="10"/>
  <c r="N347" i="10"/>
  <c r="N345" i="10"/>
  <c r="N344" i="10"/>
  <c r="N343" i="10"/>
  <c r="N342" i="10"/>
  <c r="L346" i="10"/>
  <c r="N346" i="10"/>
  <c r="L457" i="9"/>
  <c r="L436" i="9"/>
  <c r="N340" i="10"/>
  <c r="N339" i="10"/>
  <c r="N456" i="9"/>
  <c r="N338" i="10"/>
  <c r="N455" i="9"/>
  <c r="N337" i="10"/>
  <c r="N336" i="10"/>
  <c r="N335" i="10"/>
  <c r="N333" i="10"/>
  <c r="N332" i="10"/>
  <c r="N331" i="10"/>
  <c r="N330" i="10"/>
  <c r="N454" i="9"/>
  <c r="N453" i="9"/>
  <c r="N452" i="9"/>
  <c r="N450" i="9"/>
  <c r="N449" i="9"/>
  <c r="N448" i="9"/>
  <c r="N322" i="10"/>
  <c r="N323" i="10"/>
  <c r="N324" i="10"/>
  <c r="N325" i="10"/>
  <c r="N326" i="10"/>
  <c r="N327" i="10"/>
  <c r="N328" i="10"/>
  <c r="N445" i="9"/>
  <c r="N446" i="9"/>
  <c r="N447" i="9"/>
  <c r="L321" i="10"/>
  <c r="N321" i="10"/>
  <c r="N444" i="9"/>
  <c r="N443" i="9"/>
  <c r="N442" i="9"/>
  <c r="N441" i="9"/>
  <c r="N44" i="10"/>
  <c r="N108" i="9"/>
  <c r="N42" i="10"/>
  <c r="N104" i="9"/>
  <c r="N41" i="10"/>
  <c r="N40" i="10"/>
  <c r="N39" i="10"/>
  <c r="N101" i="9"/>
  <c r="N457" i="9"/>
  <c r="N100" i="9"/>
  <c r="N99" i="9"/>
  <c r="N98" i="9"/>
  <c r="N90" i="10"/>
  <c r="N166" i="9"/>
  <c r="N81" i="10"/>
  <c r="N154" i="9"/>
  <c r="N57" i="10"/>
  <c r="N130" i="9"/>
  <c r="M77" i="10"/>
  <c r="N80" i="10"/>
  <c r="N153" i="9"/>
  <c r="T152" i="9"/>
  <c r="N88" i="10"/>
  <c r="N89" i="10"/>
  <c r="N165" i="9"/>
  <c r="N164" i="9"/>
  <c r="N87" i="10"/>
  <c r="N86" i="10"/>
  <c r="N85" i="10"/>
  <c r="T163" i="9"/>
  <c r="N163" i="9"/>
  <c r="N162" i="9"/>
  <c r="N161" i="9"/>
  <c r="N79" i="10"/>
  <c r="N77" i="10" s="1"/>
  <c r="N78" i="10"/>
  <c r="N152" i="9"/>
  <c r="N151" i="9"/>
  <c r="N150" i="9"/>
  <c r="N56" i="10"/>
  <c r="N55" i="10"/>
  <c r="M54" i="10"/>
  <c r="N129" i="9"/>
  <c r="N128" i="9"/>
  <c r="N68" i="10"/>
  <c r="N67" i="10" s="1"/>
  <c r="N62" i="10" s="1"/>
  <c r="M67" i="10"/>
  <c r="L67" i="10"/>
  <c r="K67" i="10"/>
  <c r="N137" i="9"/>
  <c r="N136" i="9"/>
  <c r="L132" i="9"/>
  <c r="M132" i="9"/>
  <c r="K132" i="9"/>
  <c r="K136" i="9"/>
  <c r="P136" i="9"/>
  <c r="O136" i="9"/>
  <c r="N93" i="10"/>
  <c r="N92" i="10"/>
  <c r="M92" i="10"/>
  <c r="L92" i="10"/>
  <c r="K92" i="10"/>
  <c r="N169" i="9"/>
  <c r="N168" i="9" s="1"/>
  <c r="N141" i="9"/>
  <c r="N140" i="9" s="1"/>
  <c r="K168" i="9"/>
  <c r="N72" i="10"/>
  <c r="M72" i="10"/>
  <c r="L72" i="10"/>
  <c r="K72" i="10"/>
  <c r="K62" i="10" s="1"/>
  <c r="K140" i="9"/>
  <c r="N63" i="10"/>
  <c r="N133" i="9"/>
  <c r="N132" i="9"/>
  <c r="N37" i="10"/>
  <c r="N96" i="9"/>
  <c r="N33" i="10"/>
  <c r="N34" i="10"/>
  <c r="N35" i="10"/>
  <c r="N36" i="10"/>
  <c r="N92" i="9"/>
  <c r="N93" i="9"/>
  <c r="N94" i="9"/>
  <c r="N95" i="9"/>
  <c r="N29" i="10"/>
  <c r="N30" i="10"/>
  <c r="N31" i="10"/>
  <c r="N32" i="10"/>
  <c r="N91" i="9"/>
  <c r="N90" i="9"/>
  <c r="N89" i="9"/>
  <c r="N88" i="9"/>
  <c r="N149" i="9"/>
  <c r="N127" i="9"/>
  <c r="N126" i="9"/>
  <c r="N125" i="9"/>
  <c r="N124" i="9"/>
  <c r="N123" i="9"/>
  <c r="S126" i="9" s="1"/>
  <c r="N122" i="9"/>
  <c r="N121" i="9"/>
  <c r="N120" i="9"/>
  <c r="N414" i="9"/>
  <c r="N413" i="9" s="1"/>
  <c r="N291" i="10"/>
  <c r="N290" i="10"/>
  <c r="N75" i="9"/>
  <c r="N76" i="9"/>
  <c r="N28" i="10"/>
  <c r="N27" i="10"/>
  <c r="N26" i="10"/>
  <c r="N20" i="10" s="1"/>
  <c r="N25" i="10"/>
  <c r="N24" i="10"/>
  <c r="N23" i="10"/>
  <c r="N289" i="10"/>
  <c r="P288" i="10"/>
  <c r="P413" i="9"/>
  <c r="N188" i="9"/>
  <c r="N99" i="10"/>
  <c r="N100" i="10"/>
  <c r="N101" i="10"/>
  <c r="N102" i="10"/>
  <c r="N103" i="10"/>
  <c r="N439" i="9"/>
  <c r="N171" i="10"/>
  <c r="N278" i="9"/>
  <c r="N271" i="9"/>
  <c r="N263" i="9"/>
  <c r="N164" i="10"/>
  <c r="N156" i="10"/>
  <c r="N154" i="10"/>
  <c r="N153" i="10"/>
  <c r="N152" i="10"/>
  <c r="N261" i="9"/>
  <c r="N260" i="9"/>
  <c r="N259" i="9"/>
  <c r="N145" i="10"/>
  <c r="N144" i="10"/>
  <c r="N143" i="10"/>
  <c r="N142" i="10"/>
  <c r="L251" i="9"/>
  <c r="N251" i="9"/>
  <c r="L250" i="9"/>
  <c r="N250" i="9" s="1"/>
  <c r="L249" i="9"/>
  <c r="N249" i="9"/>
  <c r="L248" i="9"/>
  <c r="L245" i="9" s="1"/>
  <c r="N22" i="10"/>
  <c r="N21" i="10"/>
  <c r="N98" i="10"/>
  <c r="P97" i="10"/>
  <c r="M300" i="10"/>
  <c r="M288" i="10" s="1"/>
  <c r="M97" i="10" s="1"/>
  <c r="L300" i="10"/>
  <c r="N304" i="10"/>
  <c r="N303" i="10"/>
  <c r="N302" i="10"/>
  <c r="N301" i="10"/>
  <c r="N300" i="10" s="1"/>
  <c r="N288" i="10" s="1"/>
  <c r="O300" i="10"/>
  <c r="O288" i="10" s="1"/>
  <c r="O139" i="10" s="1"/>
  <c r="O97" i="10" s="1"/>
  <c r="O92" i="10" s="1"/>
  <c r="K300" i="10"/>
  <c r="K288" i="10"/>
  <c r="K139" i="10" s="1"/>
  <c r="K97" i="10" s="1"/>
  <c r="N427" i="9"/>
  <c r="N248" i="9"/>
  <c r="N245" i="9" s="1"/>
  <c r="O423" i="9"/>
  <c r="O413" i="9" s="1"/>
  <c r="O168" i="9"/>
  <c r="K423" i="9"/>
  <c r="K413" i="9"/>
  <c r="N379" i="10"/>
  <c r="N381" i="10" s="1"/>
  <c r="N359" i="10"/>
  <c r="L359" i="10"/>
  <c r="N319" i="10"/>
  <c r="L319" i="10"/>
  <c r="N314" i="10"/>
  <c r="L314" i="10"/>
  <c r="L288" i="10" s="1"/>
  <c r="N258" i="10"/>
  <c r="L258" i="10"/>
  <c r="M62" i="10"/>
  <c r="L77" i="10"/>
  <c r="L62" i="10" s="1"/>
  <c r="N54" i="10"/>
  <c r="L54" i="10"/>
  <c r="M20" i="10"/>
  <c r="L20" i="10"/>
  <c r="K20" i="10"/>
  <c r="L11" i="10"/>
  <c r="K11" i="10"/>
  <c r="E42" i="8"/>
  <c r="F42" i="8" s="1"/>
  <c r="E46" i="8"/>
  <c r="E45" i="8"/>
  <c r="N426" i="9"/>
  <c r="N425" i="9"/>
  <c r="N424" i="9"/>
  <c r="N423" i="9" s="1"/>
  <c r="N11" i="6"/>
  <c r="L469" i="9"/>
  <c r="L431" i="9"/>
  <c r="L56" i="9"/>
  <c r="L47" i="9"/>
  <c r="N487" i="9"/>
  <c r="N489" i="9" s="1"/>
  <c r="N71" i="9"/>
  <c r="N470" i="9"/>
  <c r="N469" i="9" s="1"/>
  <c r="N432" i="9"/>
  <c r="N431" i="9" s="1"/>
  <c r="N57" i="9"/>
  <c r="N56" i="9" s="1"/>
  <c r="N48" i="9"/>
  <c r="N47" i="9" s="1"/>
  <c r="N17" i="9"/>
  <c r="N69" i="9"/>
  <c r="N113" i="9"/>
  <c r="N146" i="9"/>
  <c r="N157" i="9"/>
  <c r="N156" i="9" s="1"/>
  <c r="N111" i="9"/>
  <c r="N67" i="9"/>
  <c r="N68" i="9"/>
  <c r="N15" i="9"/>
  <c r="N16" i="9"/>
  <c r="N438" i="9"/>
  <c r="N437" i="9"/>
  <c r="N66" i="9"/>
  <c r="N145" i="9"/>
  <c r="N159" i="9"/>
  <c r="N158" i="9"/>
  <c r="N33" i="6"/>
  <c r="N32" i="6"/>
  <c r="N122" i="6"/>
  <c r="N123" i="6" s="1"/>
  <c r="N120" i="6"/>
  <c r="N119" i="6"/>
  <c r="N118" i="6"/>
  <c r="N121" i="6" s="1"/>
  <c r="N117" i="6"/>
  <c r="N112" i="6"/>
  <c r="N35" i="6"/>
  <c r="N88" i="6"/>
  <c r="N115" i="6"/>
  <c r="N114" i="6"/>
  <c r="N111" i="6"/>
  <c r="N116" i="6"/>
  <c r="N62" i="6"/>
  <c r="N63" i="6"/>
  <c r="N64" i="6"/>
  <c r="N65" i="6"/>
  <c r="N66" i="6"/>
  <c r="N67" i="6"/>
  <c r="N68" i="6"/>
  <c r="N69" i="6"/>
  <c r="N70" i="6"/>
  <c r="N72" i="6"/>
  <c r="N73" i="6" s="1"/>
  <c r="N74" i="6"/>
  <c r="N75" i="6"/>
  <c r="N89" i="6" s="1"/>
  <c r="N76" i="6"/>
  <c r="N77" i="6"/>
  <c r="N78" i="6"/>
  <c r="N79" i="6"/>
  <c r="N80" i="6"/>
  <c r="N81" i="6"/>
  <c r="N82" i="6"/>
  <c r="N83" i="6"/>
  <c r="N84" i="6"/>
  <c r="N85" i="6"/>
  <c r="N86" i="6"/>
  <c r="N87" i="6"/>
  <c r="N34" i="6"/>
  <c r="N37" i="6"/>
  <c r="N38" i="6"/>
  <c r="N39" i="6"/>
  <c r="N49" i="6" s="1"/>
  <c r="N40" i="6"/>
  <c r="N41" i="6"/>
  <c r="N42" i="6"/>
  <c r="N43" i="6"/>
  <c r="N44" i="6"/>
  <c r="N45" i="6"/>
  <c r="N46" i="6"/>
  <c r="N47" i="6"/>
  <c r="N48" i="6"/>
  <c r="N91" i="6"/>
  <c r="N92" i="6"/>
  <c r="N93" i="6"/>
  <c r="N110" i="6" s="1"/>
  <c r="N94" i="6"/>
  <c r="N95" i="6"/>
  <c r="N96" i="6"/>
  <c r="N97" i="6"/>
  <c r="N98" i="6"/>
  <c r="N99" i="6"/>
  <c r="N101" i="6"/>
  <c r="N102" i="6"/>
  <c r="N103" i="6"/>
  <c r="N104" i="6"/>
  <c r="N105" i="6"/>
  <c r="N106" i="6"/>
  <c r="N107" i="6"/>
  <c r="N108" i="6"/>
  <c r="N109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50" i="6"/>
  <c r="N51" i="6"/>
  <c r="N71" i="6" s="1"/>
  <c r="N52" i="6"/>
  <c r="N53" i="6"/>
  <c r="N54" i="6"/>
  <c r="N55" i="6"/>
  <c r="N56" i="6"/>
  <c r="N57" i="6"/>
  <c r="N58" i="6"/>
  <c r="N59" i="6"/>
  <c r="N60" i="6"/>
  <c r="N61" i="6"/>
  <c r="N12" i="6"/>
  <c r="N36" i="6" s="1"/>
  <c r="N60" i="9"/>
  <c r="N59" i="9" s="1"/>
  <c r="N436" i="9"/>
  <c r="N172" i="9" l="1"/>
  <c r="N197" i="9"/>
  <c r="N127" i="6"/>
  <c r="N128" i="6" s="1"/>
  <c r="N124" i="6"/>
  <c r="N377" i="9"/>
  <c r="N65" i="9"/>
  <c r="N484" i="9" s="1"/>
  <c r="N492" i="9" s="1"/>
  <c r="L377" i="9"/>
  <c r="L11" i="9"/>
  <c r="R384" i="9"/>
  <c r="L65" i="9"/>
  <c r="L172" i="9"/>
  <c r="R379" i="9"/>
  <c r="N147" i="9"/>
  <c r="N144" i="9" s="1"/>
  <c r="V12" i="12"/>
  <c r="W12" i="12" s="1"/>
  <c r="N376" i="10"/>
  <c r="N384" i="10" s="1"/>
  <c r="L84" i="10"/>
  <c r="L413" i="9"/>
</calcChain>
</file>

<file path=xl/comments1.xml><?xml version="1.0" encoding="utf-8"?>
<comments xmlns="http://schemas.openxmlformats.org/spreadsheetml/2006/main">
  <authors>
    <author>Acer</author>
  </authors>
  <commentList>
    <comment ref="B10" authorId="0">
      <text>
        <r>
          <rPr>
            <b/>
            <sz val="9"/>
            <color indexed="81"/>
            <rFont val="Tahoma"/>
            <family val="2"/>
          </rPr>
          <t xml:space="preserve">Please put the program on this column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Please put the project on this column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Please put the activity on this column</t>
        </r>
      </text>
    </comment>
  </commentList>
</comments>
</file>

<file path=xl/comments2.xml><?xml version="1.0" encoding="utf-8"?>
<comments xmlns="http://schemas.openxmlformats.org/spreadsheetml/2006/main">
  <authors>
    <author>Acer</author>
  </authors>
  <commentList>
    <comment ref="U13" authorId="0">
      <text>
        <r>
          <rPr>
            <b/>
            <sz val="9"/>
            <color indexed="81"/>
            <rFont val="Tahoma"/>
            <family val="2"/>
          </rPr>
          <t>JO-ALSA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3" authorId="0">
      <text>
        <r>
          <rPr>
            <b/>
            <sz val="9"/>
            <color indexed="81"/>
            <rFont val="Tahoma"/>
            <family val="2"/>
          </rPr>
          <t>COS-ALSA</t>
        </r>
      </text>
    </comment>
  </commentList>
</comments>
</file>

<file path=xl/sharedStrings.xml><?xml version="1.0" encoding="utf-8"?>
<sst xmlns="http://schemas.openxmlformats.org/spreadsheetml/2006/main" count="4941" uniqueCount="1686">
  <si>
    <t>Schedule of Implementation</t>
  </si>
  <si>
    <t>P</t>
  </si>
  <si>
    <t>A</t>
  </si>
  <si>
    <t>Annex B</t>
  </si>
  <si>
    <t>By Program/Project/Activity by Sector</t>
  </si>
  <si>
    <t xml:space="preserve">      </t>
  </si>
  <si>
    <t>AIP Reference Code           (1)</t>
  </si>
  <si>
    <t>Program/Project/Activity Description                                                             (2)</t>
  </si>
  <si>
    <t>AMOUNT                                                                                    (In Thousand Pesos)</t>
  </si>
  <si>
    <t>AMOUNT of Climate Change expenditure (In Thousand Pesos)</t>
  </si>
  <si>
    <t>Start Date      (4)</t>
  </si>
  <si>
    <t>Completion Date                 (5)</t>
  </si>
  <si>
    <t>Expected Outputs                                (6)</t>
  </si>
  <si>
    <t>Funding Source                 (7)</t>
  </si>
  <si>
    <t>Personal Services       (PS)            (8)</t>
  </si>
  <si>
    <t>Maintenance and Other Operating Expenses (MOOE)          (9)</t>
  </si>
  <si>
    <t>Climate Change Adaptation (12)</t>
  </si>
  <si>
    <t>Climate Change Mitigation (13)</t>
  </si>
  <si>
    <t>CC Typology Code           (14)</t>
  </si>
  <si>
    <t>Provided</t>
  </si>
  <si>
    <t>Increase of  Hazard Pay to 1,500/month for 155 permanent employees</t>
  </si>
  <si>
    <t>TOTAL</t>
  </si>
  <si>
    <t>DIAGNOSTIC AND CURATIVE HEALTH PROGRAM</t>
  </si>
  <si>
    <t>N95 Masks</t>
  </si>
  <si>
    <t>Surgical Masks</t>
  </si>
  <si>
    <t>Goggles</t>
  </si>
  <si>
    <t>Shoe cover</t>
  </si>
  <si>
    <t xml:space="preserve">Gloves </t>
  </si>
  <si>
    <t>Face shield</t>
  </si>
  <si>
    <t>Thermal Scanner</t>
  </si>
  <si>
    <t>Hazmat</t>
  </si>
  <si>
    <t>Alcohol 500ml</t>
  </si>
  <si>
    <t>Alcohol dispenser</t>
  </si>
  <si>
    <t>Antimicrobial soap</t>
  </si>
  <si>
    <t>Hand sanitizer</t>
  </si>
  <si>
    <t>Paper towel</t>
  </si>
  <si>
    <t>Cotton balls 400grms</t>
  </si>
  <si>
    <t>Sphygmomanometer Adult</t>
  </si>
  <si>
    <t>Sphygmomanometer Pedia</t>
  </si>
  <si>
    <t>ER light</t>
  </si>
  <si>
    <t>BP Apparatus Adult</t>
  </si>
  <si>
    <t>BP Apparatus Pedia</t>
  </si>
  <si>
    <t>Stethoscope Adult</t>
  </si>
  <si>
    <t>Stethoscope Pedia</t>
  </si>
  <si>
    <t>Suction machine</t>
  </si>
  <si>
    <t>Video assisted laryngoscope</t>
  </si>
  <si>
    <t>Blu air aur purifier</t>
  </si>
  <si>
    <t>Dopamine 40mg/ml,5ml ampul/vial</t>
  </si>
  <si>
    <t>Epinephrine 1mg/ml ampul</t>
  </si>
  <si>
    <t>Salbutamol 1mg/ml, 2.5ml nebule</t>
  </si>
  <si>
    <t>Aciclovir 400mg tablet</t>
  </si>
  <si>
    <t>Methylprednisolone 1g/16ml vial</t>
  </si>
  <si>
    <t>Piperacillin+Tazobactam 4.5g vial</t>
  </si>
  <si>
    <t>Dobutamine 50mg/ml, 5ml ampul</t>
  </si>
  <si>
    <t>Zinc Tablet</t>
  </si>
  <si>
    <t>Multivitamins Capsule</t>
  </si>
  <si>
    <t>Paracetamol 500mg tablet</t>
  </si>
  <si>
    <t>Oseltamivir 75mg tablet</t>
  </si>
  <si>
    <t>Lopinavir+Ritonavir tab</t>
  </si>
  <si>
    <t>Hydroxychloroquine 250mg tab</t>
  </si>
  <si>
    <t>Syringe 3cc</t>
  </si>
  <si>
    <t>Lavander Top Tubes  (EDTA) 2 ml</t>
  </si>
  <si>
    <t>Yellow Top Tubes 4 ml</t>
  </si>
  <si>
    <t>Microcontainers (EDTA)</t>
  </si>
  <si>
    <t>Lancets (McLance)</t>
  </si>
  <si>
    <t>Isotonac – 3</t>
  </si>
  <si>
    <t>Hemolynac 3N (green)</t>
  </si>
  <si>
    <t>Hemolynac 5 (blue)</t>
  </si>
  <si>
    <t>Cleanac (green)</t>
  </si>
  <si>
    <t>Cleanac 3 (violet)</t>
  </si>
  <si>
    <t>Control sera (Hema)</t>
  </si>
  <si>
    <t>Hemoglobin Filters</t>
  </si>
  <si>
    <t>Pump Tubes</t>
  </si>
  <si>
    <t>Foods for Patient (100)</t>
  </si>
  <si>
    <t xml:space="preserve">        Bread</t>
  </si>
  <si>
    <t xml:space="preserve">        Meat</t>
  </si>
  <si>
    <t xml:space="preserve">        Fish </t>
  </si>
  <si>
    <t xml:space="preserve">        Chicken</t>
  </si>
  <si>
    <t xml:space="preserve">        Beef</t>
  </si>
  <si>
    <t xml:space="preserve">        Rice </t>
  </si>
  <si>
    <t xml:space="preserve">        Vegetable &amp; Fruit</t>
  </si>
  <si>
    <t xml:space="preserve">        Groceries</t>
  </si>
  <si>
    <t xml:space="preserve">        Water </t>
  </si>
  <si>
    <t>Foods for Personnel (150)</t>
  </si>
  <si>
    <t xml:space="preserve">        Water</t>
  </si>
  <si>
    <t>piece</t>
  </si>
  <si>
    <t>pair</t>
  </si>
  <si>
    <t>bottle</t>
  </si>
  <si>
    <t>gallon</t>
  </si>
  <si>
    <t>can</t>
  </si>
  <si>
    <t>roll</t>
  </si>
  <si>
    <t>pack</t>
  </si>
  <si>
    <t>unit</t>
  </si>
  <si>
    <t>ampule</t>
  </si>
  <si>
    <t>nebule</t>
  </si>
  <si>
    <t>vial</t>
  </si>
  <si>
    <t>tablet</t>
  </si>
  <si>
    <t>capsule</t>
  </si>
  <si>
    <t>100pcs/box</t>
  </si>
  <si>
    <t>100pcs/pack</t>
  </si>
  <si>
    <t>18L/box</t>
  </si>
  <si>
    <t>3x500ml/box</t>
  </si>
  <si>
    <t>5L/box</t>
  </si>
  <si>
    <t>3 tubes/set</t>
  </si>
  <si>
    <t>4pcs/set</t>
  </si>
  <si>
    <t>2pcs/set</t>
  </si>
  <si>
    <t>kilo</t>
  </si>
  <si>
    <t>bag</t>
  </si>
  <si>
    <t>lot</t>
  </si>
  <si>
    <t>As of MARCH 30, 2020</t>
  </si>
  <si>
    <t>Unit</t>
  </si>
  <si>
    <t>Quantity</t>
  </si>
  <si>
    <t>Proivision of medical supplies, equipment, medicines and other supplies for COVID-19</t>
  </si>
  <si>
    <t>Ascorbic Acid/Vitamin C</t>
  </si>
  <si>
    <t xml:space="preserve">Alcohol </t>
  </si>
  <si>
    <t>Head cover</t>
  </si>
  <si>
    <t>Alcogel</t>
  </si>
  <si>
    <t>Liquid Bleach</t>
  </si>
  <si>
    <t>Pulse Oximeter Adult</t>
  </si>
  <si>
    <t>Pulse Oximeter Pedia</t>
  </si>
  <si>
    <t>Nebulizer, portable</t>
  </si>
  <si>
    <t>Ventillator</t>
  </si>
  <si>
    <t xml:space="preserve">Mobile UV light </t>
  </si>
  <si>
    <t xml:space="preserve">Defibrillator </t>
  </si>
  <si>
    <t>Cardiac Monitor</t>
  </si>
  <si>
    <t>ECG Machine</t>
  </si>
  <si>
    <t>Ambu bag Adult</t>
  </si>
  <si>
    <t>Ambu bag Pedia</t>
  </si>
  <si>
    <t>Oxygen regulator</t>
  </si>
  <si>
    <t xml:space="preserve">550 KVA Diesel Electric Power Generator with enclosure; 3 phase, 220V, 1800RPM, 60 Hz, 0.8PF direct couple to Power Plug AC Brushless Alternator </t>
  </si>
  <si>
    <t>SUPPLEMENTAL ANNUAL INVESTMENT PROGRAM (AIP)</t>
  </si>
  <si>
    <t>50/box</t>
  </si>
  <si>
    <t>Azithromycin</t>
  </si>
  <si>
    <t>Total                                     (11)             8+9+10</t>
  </si>
  <si>
    <t>Capital Outlay   (CO)                       (10)</t>
  </si>
  <si>
    <t>Prepared by:</t>
  </si>
  <si>
    <t>REYNALDO A. FERATERO, MD, FPCS</t>
  </si>
  <si>
    <t>Chief of Hospital I</t>
  </si>
  <si>
    <t>Fuel</t>
  </si>
  <si>
    <t>Disinfectant Spray</t>
  </si>
  <si>
    <t>Hazard Pay (301employeesx500dailyx22 daysx6months)</t>
  </si>
  <si>
    <t>Creation of Items:</t>
  </si>
  <si>
    <t xml:space="preserve">       (1) Medical Specialist I SG22</t>
  </si>
  <si>
    <t xml:space="preserve">       (3)  Nurse II SG15</t>
  </si>
  <si>
    <t>liter</t>
  </si>
  <si>
    <t>SUB-TOTAL</t>
  </si>
  <si>
    <t>Province/City/Municipality/Barangay: OCCIDENTAL MINDORO PROVINCIAL HOSPITAL</t>
  </si>
  <si>
    <t>Oxygen</t>
  </si>
  <si>
    <t>tank</t>
  </si>
  <si>
    <t>Water Dispenser</t>
  </si>
  <si>
    <t>Electrical wiring of new dormitory</t>
  </si>
  <si>
    <t>Mechanical Hand Dryer</t>
  </si>
  <si>
    <t>Repair and provision of partision wall and other construction</t>
  </si>
  <si>
    <t>PPE Complete Set Type I</t>
  </si>
  <si>
    <t>PPE Complete Set Type II</t>
  </si>
  <si>
    <t>Goggles/Eye visors</t>
  </si>
  <si>
    <t>Surgical mask</t>
  </si>
  <si>
    <t>N95</t>
  </si>
  <si>
    <t>Plastic Apron</t>
  </si>
  <si>
    <t>Waterproof gown</t>
  </si>
  <si>
    <t>Ordinary gown</t>
  </si>
  <si>
    <t>Sterile gloves 6</t>
  </si>
  <si>
    <t>Sterile gloves 7</t>
  </si>
  <si>
    <t>Sterile gloves 8</t>
  </si>
  <si>
    <t>Clear gloves (disposable) S</t>
  </si>
  <si>
    <t>Clear gloves (disposable) M</t>
  </si>
  <si>
    <t>Clear gloves (disposable) L</t>
  </si>
  <si>
    <t>Hazmat Suite (Cover all)</t>
  </si>
  <si>
    <t>Waterproof boots</t>
  </si>
  <si>
    <t>COVID-19 SUPPLIES</t>
  </si>
  <si>
    <t>Water Proof boots</t>
  </si>
  <si>
    <t>Disposable gown</t>
  </si>
  <si>
    <t xml:space="preserve">Province/City/Municipality/Barangay: OCCIDENTAL MINDORO </t>
  </si>
  <si>
    <t>3000-000-1-03-001</t>
  </si>
  <si>
    <t>OCCIDENTAL MINDORO PROVINCIAL HOSPITAL</t>
  </si>
  <si>
    <t>1000-000-1-01-001</t>
  </si>
  <si>
    <t>OFFICE OF THE PROVINCIAL GOVERNOR</t>
  </si>
  <si>
    <t>Provision of other necessary COVID-19-related PPAs and expenses</t>
  </si>
  <si>
    <t>Food assistance and other relief goods for affected households</t>
  </si>
  <si>
    <t>AMOUNT                                                                                    
(In Thousand Pesos)</t>
  </si>
  <si>
    <t>1000-000-1-01-015</t>
  </si>
  <si>
    <t>GENERAL SERVICES OFFICE</t>
  </si>
  <si>
    <t>Provision for food and transportation (including fuel) of medical personnel and other LGU personnel directly involved in the implementation of COVID-19-related programs, projects, and activities (PPAs)</t>
  </si>
  <si>
    <t>3000-000-1-03-006</t>
  </si>
  <si>
    <t>SAN JOSE DISTRICT HOSPITAL</t>
  </si>
  <si>
    <t>Procurement hospital equipment and supplies</t>
  </si>
  <si>
    <t>3000-000-1-03-005</t>
  </si>
  <si>
    <t>SAN SEBASTIAN DISTRICT HOSPITAL</t>
  </si>
  <si>
    <t>3000-000-1-01-013</t>
  </si>
  <si>
    <t>PROVINCIAL HEALTH OFFICE</t>
  </si>
  <si>
    <t>June</t>
  </si>
  <si>
    <t>Mar</t>
  </si>
  <si>
    <t>20% DF</t>
  </si>
  <si>
    <t>9000-000-1-03-008</t>
  </si>
  <si>
    <t>PROVINCIAL DISASTER RISK REDUCTION               
MANAGEMENT OFFICE</t>
  </si>
  <si>
    <t>8000-000-1-01-017</t>
  </si>
  <si>
    <t>OFFICE OF THE PROVINCIAL VETERENARIAN</t>
  </si>
  <si>
    <t>Hiring of disinfectant team</t>
  </si>
  <si>
    <t>5% GAD</t>
  </si>
  <si>
    <t>Procurement hospital supplies and non-medical equipment</t>
  </si>
  <si>
    <t>Amortization of loans</t>
  </si>
  <si>
    <t xml:space="preserve">October </t>
  </si>
  <si>
    <t>December</t>
  </si>
  <si>
    <t>GF</t>
  </si>
  <si>
    <t>1000-000-1-01-005</t>
  </si>
  <si>
    <t>PROVINCIAL TREASURE'S OFFICE</t>
  </si>
  <si>
    <t>Hiring of additional manpower</t>
  </si>
  <si>
    <t>July</t>
  </si>
  <si>
    <t>1000-000-1-01-011</t>
  </si>
  <si>
    <t>PROVINCIAL LEGAL OFFICE</t>
  </si>
  <si>
    <t>8000-000-1-03-010</t>
  </si>
  <si>
    <t>PROVINCIAL EQUIPMENT POOL OFFICE</t>
  </si>
  <si>
    <t>9000-000-1-02-002</t>
  </si>
  <si>
    <t>ENVIRONMENT AND NATURAL RESOURCES OFFICE</t>
  </si>
  <si>
    <t>GENERAL SERVICES (1000)</t>
  </si>
  <si>
    <t>SOCIAL SERVICES (3000)</t>
  </si>
  <si>
    <t>ECONOMIC SERVICES (8000)</t>
  </si>
  <si>
    <t>OTHER SERVICES (9000)</t>
  </si>
  <si>
    <t>Attested:</t>
  </si>
  <si>
    <t>ANTHONY A. DANTIS</t>
  </si>
  <si>
    <t>MANUEL T. TRIA, JR.</t>
  </si>
  <si>
    <t>EDUARDO B. GADIANO</t>
  </si>
  <si>
    <t xml:space="preserve">      Planning Officer</t>
  </si>
  <si>
    <t>Budget Officer</t>
  </si>
  <si>
    <t>Local Chief Executive</t>
  </si>
  <si>
    <t>Personal Services       
(PS)            
(8)</t>
  </si>
  <si>
    <t>Food and transportation provided</t>
  </si>
  <si>
    <t>Other necessary COVID-19 PPAs provided</t>
  </si>
  <si>
    <t>Food assistance and other relef goods provided</t>
  </si>
  <si>
    <t>Loans paid</t>
  </si>
  <si>
    <t>Additional manpower hired</t>
  </si>
  <si>
    <t>PPEs procured</t>
  </si>
  <si>
    <t>Medicines procured</t>
  </si>
  <si>
    <t>Hospital equipment and supplies procured</t>
  </si>
  <si>
    <t>PPEs and medical equipment procured and distributed</t>
  </si>
  <si>
    <t>Medical supplies, equip't, medicines and other supplies for COVID-19 provided</t>
  </si>
  <si>
    <t>Hospital supplies and non-medical equipment procured</t>
  </si>
  <si>
    <t>Disinfection team hired</t>
  </si>
  <si>
    <t>Capital Outlay   
(CO)                       (10)</t>
  </si>
  <si>
    <t>TUPAD (Tulong Pangkabuhayan sa Ating Disadvantaged/Displaced Wokers)</t>
  </si>
  <si>
    <t>April</t>
  </si>
  <si>
    <t>March</t>
  </si>
  <si>
    <t>GF/DOLE</t>
  </si>
  <si>
    <t>TUPAD implemented</t>
  </si>
  <si>
    <t>Special PRrogram for Employment of Students (SPES)</t>
  </si>
  <si>
    <t>SPES implemented</t>
  </si>
  <si>
    <t>Government Internship Program (GIP)</t>
  </si>
  <si>
    <t>GIP implemented</t>
  </si>
  <si>
    <t>Implementing Office/    Department 
(3)</t>
  </si>
  <si>
    <t>GO</t>
  </si>
  <si>
    <t>PTO</t>
  </si>
  <si>
    <t>PLO</t>
  </si>
  <si>
    <t>GSO</t>
  </si>
  <si>
    <t>PHO</t>
  </si>
  <si>
    <t>OMPH</t>
  </si>
  <si>
    <t>OFFICE OF THE PROVINCIAL ADMINISTRATOR - PESO</t>
  </si>
  <si>
    <t>81000-000-1-01-012(2)</t>
  </si>
  <si>
    <t>DOLE &amp;  ADMIN - PESO</t>
  </si>
  <si>
    <t>DOLE</t>
  </si>
  <si>
    <t>OWWA &amp;  ADMIN - PESO</t>
  </si>
  <si>
    <t>September</t>
  </si>
  <si>
    <t>Financial Assistance for OFW 'Balik Pinas Balik Hanapbuhay Program'</t>
  </si>
  <si>
    <t>Financial Assistance provided</t>
  </si>
  <si>
    <t>GF/OWWA</t>
  </si>
  <si>
    <t>81000-000-1-01-012(2)-001</t>
  </si>
  <si>
    <t>81000-000-1-01-012(2)-002</t>
  </si>
  <si>
    <t>81000-000-1-01-012(2)-003</t>
  </si>
  <si>
    <t>81000-000-1-01-012(2)-004</t>
  </si>
  <si>
    <t>TO INSERT TO AIP 2021</t>
  </si>
  <si>
    <t>Prioritization on Work Assistance (for the establishment of potential tourism sites) to displaced workers caused by COVID-19</t>
  </si>
  <si>
    <t>DOT/DOLE/
PGOM/
DPWH</t>
  </si>
  <si>
    <t xml:space="preserve">January </t>
  </si>
  <si>
    <t>Work assistance provided</t>
  </si>
  <si>
    <t>GF/
Outsourcing</t>
  </si>
  <si>
    <t>3000-000-1-01-014</t>
  </si>
  <si>
    <t>PROVINCIAL SOCIAL WELFARE AND DEVELOPMENT OFFICE</t>
  </si>
  <si>
    <t>Distribution of food packs to families of malnourished children</t>
  </si>
  <si>
    <t>PSWDO/PHO</t>
  </si>
  <si>
    <t>PSWDO/
PHO</t>
  </si>
  <si>
    <t>Food paks distributed</t>
  </si>
  <si>
    <t>GF/DSWD</t>
  </si>
  <si>
    <t>Distribution of  Ready-to-Use-Therapeutic Food to severe acute malnourished children and Ready-to-Use-Supplementary Food and to moderate acute malnourished children and malnourished pregnant and lactating mothers (Hauling cost included)</t>
  </si>
  <si>
    <t>DOH</t>
  </si>
  <si>
    <t>GF/DOH</t>
  </si>
  <si>
    <t>Ready -to-Use-Therapeutic Food to severe acute malnourished children distributed</t>
  </si>
  <si>
    <t>Micronutrient Supplementation to children, pregnant and lactating mothers</t>
  </si>
  <si>
    <t>PHO/MLGU</t>
  </si>
  <si>
    <t>Micronutrient to children, pregnant and latating mothers provided</t>
  </si>
  <si>
    <t>8000-000-1-01-016</t>
  </si>
  <si>
    <t>OFFICE OF THE PROVINCIAL AGRICULTURIST</t>
  </si>
  <si>
    <t>BALIK SIGLA SA PAGSASAKA AT PANGINGISDA</t>
  </si>
  <si>
    <t>Crop Production</t>
  </si>
  <si>
    <t>Organikong Gulayan sa Barangay</t>
  </si>
  <si>
    <t>Organikong Gulayan sa Paaralan</t>
  </si>
  <si>
    <t>Organikong Gulayan sa Kampo (Army/PNP)</t>
  </si>
  <si>
    <t>Organikong Gulayan sa Kapitolyo</t>
  </si>
  <si>
    <t>OPA</t>
  </si>
  <si>
    <t>OPA/MLGU</t>
  </si>
  <si>
    <t>OPA/DepEd</t>
  </si>
  <si>
    <t>OPA/PNP/PA</t>
  </si>
  <si>
    <t>Organikong Gulayan sa Barangay implemented</t>
  </si>
  <si>
    <t>Organikong Gulayan sa Paaralan implemented</t>
  </si>
  <si>
    <t>Organikong Gulayan sa Kampo implemented</t>
  </si>
  <si>
    <t>Organikong Gulayan sa Kapitolyo implemented</t>
  </si>
  <si>
    <t>GF/DA</t>
  </si>
  <si>
    <t>Integration of Farm Animals to Crop Production</t>
  </si>
  <si>
    <t>Goat  dispersal</t>
  </si>
  <si>
    <t>Free Range Chicken</t>
  </si>
  <si>
    <t>Duck Raising</t>
  </si>
  <si>
    <t>OPA/DA</t>
  </si>
  <si>
    <t>Goat  dispersal implemented</t>
  </si>
  <si>
    <t>Free Range Chicken implemented</t>
  </si>
  <si>
    <t>Duck Raising implemented</t>
  </si>
  <si>
    <t>Aquaculture Fisheries</t>
  </si>
  <si>
    <t>Tilapia Culture as an integration to Rice</t>
  </si>
  <si>
    <t>Fish Capture Fisheries</t>
  </si>
  <si>
    <t xml:space="preserve">Re-seeding of tilapia fry and other fish species in lakes and other inland bodies of water </t>
  </si>
  <si>
    <t>ELCAC Livelihood Assistance Program</t>
  </si>
  <si>
    <t>Provision of Planting materials</t>
  </si>
  <si>
    <t>Livestock and Poultry</t>
  </si>
  <si>
    <t>Inorganic fertilizer</t>
  </si>
  <si>
    <t>Dispersal of large ruminants</t>
  </si>
  <si>
    <t>Machine repair</t>
  </si>
  <si>
    <t>Vermi Composting</t>
  </si>
  <si>
    <t>OPA/BFAR</t>
  </si>
  <si>
    <t>OPA/MLGU/DILG/DA</t>
  </si>
  <si>
    <t>Tilapia Culture as an integration to Rice implemented</t>
  </si>
  <si>
    <t>Livelihood assistance program implemented</t>
  </si>
  <si>
    <t>Balik Probinsiya Livelihood Assistance Program</t>
  </si>
  <si>
    <t>Capacity building activties</t>
  </si>
  <si>
    <t>Provision of garden tools and planting materials</t>
  </si>
  <si>
    <t>Provision of farm machineries</t>
  </si>
  <si>
    <t>Establishment of Organic Fertilizer production</t>
  </si>
  <si>
    <t>OPA/DA/
DILG/MLGU</t>
  </si>
  <si>
    <t>ELCAC Livelihood assistance program implemented</t>
  </si>
  <si>
    <t>Balik Probinsiya Livelihood Assistance Program Implemented</t>
  </si>
  <si>
    <t>Balik Lalawigan Oplan Sunduan</t>
  </si>
  <si>
    <t>PDRRMO</t>
  </si>
  <si>
    <t>May</t>
  </si>
  <si>
    <t>Septembr</t>
  </si>
  <si>
    <t>Balik Lalawigan Oplan Sunduan implemented</t>
  </si>
  <si>
    <t>GF/20% DF</t>
  </si>
  <si>
    <t>GF/
20% DF</t>
  </si>
  <si>
    <t>9000-000-1-03-008-001</t>
  </si>
  <si>
    <t>9000-000-1-03-008-002</t>
  </si>
  <si>
    <t>9000-000-1-03-008-003</t>
  </si>
  <si>
    <t>Seminars//trainings on Psychological First Aid</t>
  </si>
  <si>
    <t>Organization and training of Brgy. Disaster Educators</t>
  </si>
  <si>
    <t>Orientation and training on the management of relief operations</t>
  </si>
  <si>
    <t>Matibay na Resistensiya Laban sa Pandemya (Provision of Vitamins and Maintenenace Drugs to SC)</t>
  </si>
  <si>
    <t>Construction of Interview Room w/in the existing office</t>
  </si>
  <si>
    <t>PSWDO</t>
  </si>
  <si>
    <t>October</t>
  </si>
  <si>
    <t>Seminars/trainings conducted</t>
  </si>
  <si>
    <t>Organization and training of Brgy. Disaster Educators conducted</t>
  </si>
  <si>
    <t>Orientation and training on the management of relief operations conducted</t>
  </si>
  <si>
    <t>Vitamins and maintenance drugs provided</t>
  </si>
  <si>
    <t>Interview room constructed</t>
  </si>
  <si>
    <t>GF/DOH/
NGOs</t>
  </si>
  <si>
    <t xml:space="preserve">Provision of PPEs (masks, face shield, goggles, disinfectant) to Barangay Nutrition Scholars and Barangay Health Workers </t>
  </si>
  <si>
    <t>Provision of IEC materials on breastfeeding to RHUs and BHS</t>
  </si>
  <si>
    <t>Water, Sanitation and Hygiene (WASH) Program</t>
  </si>
  <si>
    <t>Capability Building for BNS and BHWs</t>
  </si>
  <si>
    <t>Nutrition in Emergencies</t>
  </si>
  <si>
    <t>Construction of fully equipped kitchen for the production of nutri-powder</t>
  </si>
  <si>
    <t>8000-000-1-01-001(1)</t>
  </si>
  <si>
    <t>OFFICE OF THE GOVERNOR - TOURISM</t>
  </si>
  <si>
    <t xml:space="preserve">PHO </t>
  </si>
  <si>
    <t>PPEs provided</t>
  </si>
  <si>
    <t>IEC materials provided</t>
  </si>
  <si>
    <t>WASH Program implemented</t>
  </si>
  <si>
    <t>Capacity building conducted</t>
  </si>
  <si>
    <t>Nutrition in Emergencies implemented</t>
  </si>
  <si>
    <t>Fully equipped kitchen constructed</t>
  </si>
  <si>
    <t>3000-000-1-01-013-001</t>
  </si>
  <si>
    <t>3000-000-1-01-013-002</t>
  </si>
  <si>
    <t>3000-000-1-01-013-003</t>
  </si>
  <si>
    <t>3000-000-1-01-013-004</t>
  </si>
  <si>
    <t>3000-000-1-01-013-005</t>
  </si>
  <si>
    <t>3000-000-1-01-013-006</t>
  </si>
  <si>
    <t>3000-000-1-01-013-007</t>
  </si>
  <si>
    <t>5% GAD/GF/
DOH</t>
  </si>
  <si>
    <t>Tour Guiding Training</t>
  </si>
  <si>
    <t xml:space="preserve">Training for the Transport Accreditation </t>
  </si>
  <si>
    <t>DOT/PGOM</t>
  </si>
  <si>
    <t>DOTr/DOT/
PGOM</t>
  </si>
  <si>
    <t>Tour Guiding Training conducted</t>
  </si>
  <si>
    <t>GF/DOT</t>
  </si>
  <si>
    <t>GF/DOT/
DOTr</t>
  </si>
  <si>
    <t>Establish Accredited COVID-19 Testing Facility in the province through the Gene Expert Machine</t>
  </si>
  <si>
    <t>Biological Refrigerator</t>
  </si>
  <si>
    <t>Vortex Mixer</t>
  </si>
  <si>
    <t xml:space="preserve">Procurement of Equipments </t>
  </si>
  <si>
    <t>Biosafety Class II Type A2 Cabinet Cabinet</t>
  </si>
  <si>
    <t>Single Channel Variable Volume Single Pippetor (1000 uL)</t>
  </si>
  <si>
    <t>Powered Air Purifying Respirator</t>
  </si>
  <si>
    <t>Desktop Compurer Core i5, 1TB HDD 21" monitor</t>
  </si>
  <si>
    <t>Printer with scanner and copier</t>
  </si>
  <si>
    <t xml:space="preserve">Installation of negative pressure in COVID19 Testing Laboratory                                                                                                                                            </t>
  </si>
  <si>
    <t>3000-000-1-03-001-001</t>
  </si>
  <si>
    <t>3000-000-1-03-001-002</t>
  </si>
  <si>
    <t>3000-000-1-03-001-003</t>
  </si>
  <si>
    <t>5%GAD/
BAYANIHAN GRANT</t>
  </si>
  <si>
    <t>SSDH</t>
  </si>
  <si>
    <t>Facility constructed</t>
  </si>
  <si>
    <t>Equipments procured</t>
  </si>
  <si>
    <t>GF/ 5%GAD/
BAYANIHAN GRANT</t>
  </si>
  <si>
    <t>GF/ 5%GAD/
BAYANIHAN GRANT/DOH</t>
  </si>
  <si>
    <t>3000-000-1-03-005-001</t>
  </si>
  <si>
    <t>3000-000-1-03-005-002</t>
  </si>
  <si>
    <t>3000-000-1-03-005-003</t>
  </si>
  <si>
    <t>3000-000-1-03-005-004</t>
  </si>
  <si>
    <t>Construction of ER wing with Isolation according to DOH standards</t>
  </si>
  <si>
    <t xml:space="preserve">Construction of Holding facility for hazardous waste </t>
  </si>
  <si>
    <t>Construction of Evacuation Center/Multi Purpose building for Disaster Preparedness</t>
  </si>
  <si>
    <t>Renovation of Central Sterilizing &amp; Supply Room</t>
  </si>
  <si>
    <t>ER wing with isolation constructed</t>
  </si>
  <si>
    <t>Evac center/Multi Purpose building for Disaster Preparedness constructed</t>
  </si>
  <si>
    <t>Holding facility constructed</t>
  </si>
  <si>
    <t>Central Sterilizing &amp; Supply Room renovated</t>
  </si>
  <si>
    <t>3000-000-1-01-013-008</t>
  </si>
  <si>
    <t>3000-000-1-01-013-009</t>
  </si>
  <si>
    <t>3000-000-1-01-013-010</t>
  </si>
  <si>
    <t>3000-000-1-01-013-011</t>
  </si>
  <si>
    <t>Equipping of new Emergency Room</t>
  </si>
  <si>
    <t>Equipping of new Communicable Building</t>
  </si>
  <si>
    <t>Equipping of Central Sterilizing &amp; Supply Room</t>
  </si>
  <si>
    <t>Equipping and wiring installation of Evacuation Center/Multi Purpose Building for Disaster Preparedness</t>
  </si>
  <si>
    <t>New Emergency equipped</t>
  </si>
  <si>
    <t>New Communicable Building equipped</t>
  </si>
  <si>
    <t>Central Sterilizing &amp; Supply Room equipped</t>
  </si>
  <si>
    <t>Evac center/Multi Purpose building for Disaster Preparedness equipped and wired installed</t>
  </si>
  <si>
    <t>3000-000-1-01-013-012</t>
  </si>
  <si>
    <t>3000-000-1-01-013-013</t>
  </si>
  <si>
    <t>3000-000-1-01-013-014</t>
  </si>
  <si>
    <t>3000-000-1-01-013-015</t>
  </si>
  <si>
    <t xml:space="preserve"> Purchase of steril wave</t>
  </si>
  <si>
    <t>3000-000-1-01-013-016</t>
  </si>
  <si>
    <t>Steril wave purchased</t>
  </si>
  <si>
    <t>3000-000-1-03-002</t>
  </si>
  <si>
    <t>ABRA DE ILOG COMMUNITY HOSPITAL</t>
  </si>
  <si>
    <t>Establishment of isolation wards</t>
  </si>
  <si>
    <t>ADIH</t>
  </si>
  <si>
    <t>Isolation wards established</t>
  </si>
  <si>
    <t>January</t>
  </si>
  <si>
    <t>3000-000-1-03-004</t>
  </si>
  <si>
    <t>PALUAN COMMUNITY HOSPITAL</t>
  </si>
  <si>
    <t>Establishment of isolation wards (2 rooms)</t>
  </si>
  <si>
    <t>PCH</t>
  </si>
  <si>
    <t>3000-000-1-03-007</t>
  </si>
  <si>
    <t>STA. CRUZ COMMUNITY HOSPITAL</t>
  </si>
  <si>
    <t>SCCH</t>
  </si>
  <si>
    <t>GF/
5% GAD/
BAYANIHAN GRANT</t>
  </si>
  <si>
    <t>3000-000-1-03-003</t>
  </si>
  <si>
    <t>LUBANG DISTRICT HOSPITAL</t>
  </si>
  <si>
    <t>Establishment of isolation wards (6 rooms)</t>
  </si>
  <si>
    <t>Construction of Building</t>
  </si>
  <si>
    <t>Procurement of Equipment</t>
  </si>
  <si>
    <t>negative pressure in COVID19 Testing Laboratory installed</t>
  </si>
  <si>
    <t>Building constructed</t>
  </si>
  <si>
    <t>Equipment procured</t>
  </si>
  <si>
    <t>GF/TF</t>
  </si>
  <si>
    <t>3000-000-1-03-005-005</t>
  </si>
  <si>
    <t>3000-000-1-03-005-006</t>
  </si>
  <si>
    <t>Renovation of building</t>
  </si>
  <si>
    <t>SJDH</t>
  </si>
  <si>
    <t>Building renovated</t>
  </si>
  <si>
    <t xml:space="preserve">Procurement of Hepafilter with UV light (8 units) </t>
  </si>
  <si>
    <t>Hepafilter with UV light procured</t>
  </si>
  <si>
    <t>Procurement of Other equiipments</t>
  </si>
  <si>
    <t>Other equiipments procured</t>
  </si>
  <si>
    <t>3000-000-1-03-006-001</t>
  </si>
  <si>
    <t>3000-000-1-03-006-002</t>
  </si>
  <si>
    <t>3000-000-1-03-006-003</t>
  </si>
  <si>
    <t>3000-000-1-03-006-004</t>
  </si>
  <si>
    <t>Construction of hospital  facilities</t>
  </si>
  <si>
    <t>Manpower Augmentation</t>
  </si>
  <si>
    <t>Procurement of equipments</t>
  </si>
  <si>
    <t>Hospital facilities constructed</t>
  </si>
  <si>
    <t>Manpower augmented</t>
  </si>
  <si>
    <t>Consruction of hospital facilities</t>
  </si>
  <si>
    <t>3000-000-1-03-005-007</t>
  </si>
  <si>
    <t>February</t>
  </si>
  <si>
    <t>Creation of 4 Nurse, 4 Nursing Attendant and 4 Institutional Worker</t>
  </si>
  <si>
    <t>Manpower created</t>
  </si>
  <si>
    <t>3000-000-1-03-005-008</t>
  </si>
  <si>
    <t>Capacity building for health personnel of all hospitals through the conduct of the following training activities:</t>
  </si>
  <si>
    <t>b. Infection  Prevention and Control for hospital staff</t>
  </si>
  <si>
    <t>a. Incident Command System  for Incident Management Team
Level 1- 43 pax/fac x 1800 x 3 days = 259.200</t>
  </si>
  <si>
    <t>PHO/
PDRRMO</t>
  </si>
  <si>
    <t>c. DRM-H training for hospital staff</t>
  </si>
  <si>
    <t>GF/5% CF</t>
  </si>
  <si>
    <t>d. Health Emergency Training for BHWs</t>
  </si>
  <si>
    <t>a. Incident Command System  for Incident Management Team
Level 2- 43 a pax/fac x 1800 x 5 days = 387,000</t>
  </si>
  <si>
    <t>b. DRM-H training for hospital staff</t>
  </si>
  <si>
    <t>c. Health Emergency Training for BHWs</t>
  </si>
  <si>
    <t xml:space="preserve">Risk Communication </t>
  </si>
  <si>
    <t>3000-000-1-01-013-017</t>
  </si>
  <si>
    <t>3000-000-1-01-013-018</t>
  </si>
  <si>
    <t>a. Develop plans, core messaging tools and communication channels for local community partners to address at-risk population</t>
  </si>
  <si>
    <t xml:space="preserve">b. Production of local materials and conduct of activities  to stengthen COVIID-19 prevention and control measures </t>
  </si>
  <si>
    <t>Local materials produced and activites conducted</t>
  </si>
  <si>
    <t xml:space="preserve">Production of local materials and conduct of activities  to stengthen COVIID-19 prevention and control measures </t>
  </si>
  <si>
    <t>Establish Psycho Social Support  Network</t>
  </si>
  <si>
    <t>PHO/
PSWDO</t>
  </si>
  <si>
    <t>Psycho Social Support  Network established</t>
  </si>
  <si>
    <t>Provision of PPEs and other supplies/materials to health facilities</t>
  </si>
  <si>
    <t>3000-000-1-01-013-019</t>
  </si>
  <si>
    <t>3000-000-1-01-013-020</t>
  </si>
  <si>
    <t>Capacity Building Training</t>
  </si>
  <si>
    <t>a. DRRM-H Plan for all MDRRMOs and MHOs</t>
  </si>
  <si>
    <t>b. Public Service Coninuity Plan for all Provincial Government Offices</t>
  </si>
  <si>
    <t>c. Incident Command System Levels 1 &amp; 2  for all Municipalities and Uniformed personnel</t>
  </si>
  <si>
    <t>d. Incident Command System Levels 3 &amp; 4 for all Municipalities and Uniformed personnel</t>
  </si>
  <si>
    <t>5% CF /DOH</t>
  </si>
  <si>
    <t>5% CF/OCD/
MDRRMOs</t>
  </si>
  <si>
    <t>Capacity Building Training conducted</t>
  </si>
  <si>
    <t>5% CF/
DILG/
MDRRMOs</t>
  </si>
  <si>
    <t>e. Emergency Operations Center Management Training for all MDRRMOs and PDRRMC</t>
  </si>
  <si>
    <t>f. MHPSS/Psychological Firs Aid training for MHOs, MSWDOs and MDRRMOs</t>
  </si>
  <si>
    <t>g. WASH training for PHO personnel, PDRRMO and MDRRMOs and MHOs</t>
  </si>
  <si>
    <t>5% CF/
GF/DOH</t>
  </si>
  <si>
    <t>a. Basic MDM for all MLGUs and uniformed personnel</t>
  </si>
  <si>
    <t>b. Nutrition in Emergency training for PHO personnel, PDRRMO, MSWDOs</t>
  </si>
  <si>
    <t>c. Contingency Plan for Infectious diseases/biological hazard (PHO, PDRRMO, PPDO)</t>
  </si>
  <si>
    <t>d. Response plan for Hydromet, Terrorism, Geological and Biological hazard including infectious diseases</t>
  </si>
  <si>
    <t>e. Training onLivestock Emergency Guidelines and Standards</t>
  </si>
  <si>
    <t>f. Basic First Aid TOT for MDRRMOs</t>
  </si>
  <si>
    <t>g. Emergency Medical Service Training for PDRRMO, PHO, MDRRMOs</t>
  </si>
  <si>
    <t xml:space="preserve">h. Advance Cardiac Life Support </t>
  </si>
  <si>
    <t>5% CF/
DOH/GF</t>
  </si>
  <si>
    <t>5% CF/
GF</t>
  </si>
  <si>
    <t>5% CF/GF
DOH/
MDRRMOs</t>
  </si>
  <si>
    <t>5% CF/GF
DOH</t>
  </si>
  <si>
    <t>h. Camp Coordination Camp management with RA10821</t>
  </si>
  <si>
    <t>Reproduction of IEC materials (flyers, leaflets, tarpaulin, trimedia, for all hazard inlcuding COVID-19</t>
  </si>
  <si>
    <t>5% CF/GF</t>
  </si>
  <si>
    <t>IEC reproduced</t>
  </si>
  <si>
    <t>Designate area for Burial/Crematorium site for COVID-19 related Deaths</t>
  </si>
  <si>
    <t>Area designated</t>
  </si>
  <si>
    <t>PDRRMO/
PEO/PASSO</t>
  </si>
  <si>
    <t xml:space="preserve">Construction of Emergency Operation Centers  </t>
  </si>
  <si>
    <t xml:space="preserve">   a. Sablayan Sub-office</t>
  </si>
  <si>
    <t xml:space="preserve">   b. San Jose Sub-office</t>
  </si>
  <si>
    <t xml:space="preserve">   c. Lubang Sub-office</t>
  </si>
  <si>
    <t>EOC constructed</t>
  </si>
  <si>
    <t>5% CF</t>
  </si>
  <si>
    <t>Construction of Provincial Evacuation Centers (Provincial Manage) with separate area for pregnant women &amp; lactating mothers</t>
  </si>
  <si>
    <t xml:space="preserve">   a. San Jose</t>
  </si>
  <si>
    <t xml:space="preserve">   b. Sablayan</t>
  </si>
  <si>
    <t xml:space="preserve">   c. Mamburao</t>
  </si>
  <si>
    <t xml:space="preserve">   d. Lubang Sub-office</t>
  </si>
  <si>
    <t>LGSF</t>
  </si>
  <si>
    <t>Evacuation Centers constructed</t>
  </si>
  <si>
    <t>Construction of Warehouses (Provincial Managed)</t>
  </si>
  <si>
    <t xml:space="preserve">   a. San Jose Sub-office</t>
  </si>
  <si>
    <t xml:space="preserve">   b. Sablayan sub-office</t>
  </si>
  <si>
    <t>Warehouses constructed</t>
  </si>
  <si>
    <t>5% CF/
DSWD</t>
  </si>
  <si>
    <t>Purchase of PPEs and other supplies</t>
  </si>
  <si>
    <t>9000-000-1-03-008-004</t>
  </si>
  <si>
    <t>9000-000-1-03-008-004-001</t>
  </si>
  <si>
    <t>9000-000-1-03-008-004-002</t>
  </si>
  <si>
    <t>9000-000-1-03-008-004-003</t>
  </si>
  <si>
    <t>9000-000-1-03-008-004-004</t>
  </si>
  <si>
    <t>9000-000-1-03-008-004-005</t>
  </si>
  <si>
    <t>9000-000-1-03-008-004-006</t>
  </si>
  <si>
    <t>9000-000-1-03-008-004-007</t>
  </si>
  <si>
    <t>9000-000-1-03-008-004-008</t>
  </si>
  <si>
    <t>9000-000-1-03-008-005</t>
  </si>
  <si>
    <t>9000-000-1-03-008-006</t>
  </si>
  <si>
    <t>9000-000-1-03-008-007</t>
  </si>
  <si>
    <t>9000-000-1-03-008-007-001</t>
  </si>
  <si>
    <t>9000-000-1-03-008-007-002</t>
  </si>
  <si>
    <t>9000-000-1-03-008-007-003</t>
  </si>
  <si>
    <t>9000-000-1-03-008-008</t>
  </si>
  <si>
    <t>PPEs and other supplies purchased</t>
  </si>
  <si>
    <t>Hiring of employees (Contractual/JO)</t>
  </si>
  <si>
    <t>9000-000-1-03-008-009</t>
  </si>
  <si>
    <t>Employees hired</t>
  </si>
  <si>
    <t>Response mobility resources</t>
  </si>
  <si>
    <t>Mobility resources provided</t>
  </si>
  <si>
    <t>9000-000-1-03-008-010</t>
  </si>
  <si>
    <t>Organization of Provincial Disaster Management Volunteers (1,630 target volunteers)</t>
  </si>
  <si>
    <t>Provincial Disaster Management Volunteers organized</t>
  </si>
  <si>
    <t xml:space="preserve">c. Volunteer Summit </t>
  </si>
  <si>
    <t>d. First aid kit, PPEs</t>
  </si>
  <si>
    <t>a. Preparatory meetings</t>
  </si>
  <si>
    <t>e. Accident Insurance of Volunteers 
(310.00 x1630 pax)</t>
  </si>
  <si>
    <t>b. FA&amp;BLS training 
(450/day x1630 pax x 3 days)</t>
  </si>
  <si>
    <t>Accident Insurance for Provincial Quick Response Teams (PQRTS) (510.00 x 100pax)</t>
  </si>
  <si>
    <t>Accident Insurance for Provincial Quick Response Teams (PQRTS) provided</t>
  </si>
  <si>
    <t>1000-000-1-01-010</t>
  </si>
  <si>
    <t>PROVINCIAL PLANNING AND DEVELOPMENT OFFICE</t>
  </si>
  <si>
    <t>Establishment of Management Information System Division (MIS)</t>
  </si>
  <si>
    <t>PPDO</t>
  </si>
  <si>
    <t>MIS established</t>
  </si>
  <si>
    <t>Training/Capacity Building MIS</t>
  </si>
  <si>
    <t>Training/Capacity Building MIS conducted</t>
  </si>
  <si>
    <t>1000-000-1-01-010-001</t>
  </si>
  <si>
    <t xml:space="preserve"> Institutionalized Tracking System</t>
  </si>
  <si>
    <t>1000-000-1-01-001-001</t>
  </si>
  <si>
    <t>1000-000-1-01-001-002</t>
  </si>
  <si>
    <t>1000-000-1-01-001-003</t>
  </si>
  <si>
    <t>1000-000-1-01-001-004</t>
  </si>
  <si>
    <t>1000-000-1-01-001-005</t>
  </si>
  <si>
    <t>Tracking system</t>
  </si>
  <si>
    <t xml:space="preserve">Construction of anteroom in the workplace </t>
  </si>
  <si>
    <t>1000-000-1-01-001-006</t>
  </si>
  <si>
    <t>Anteroom constructed</t>
  </si>
  <si>
    <t>Institutional and Agri-Business/Market Dev't</t>
  </si>
  <si>
    <t>8000-000-1-01-016-001</t>
  </si>
  <si>
    <t>8000-000-1-01-016-001-001</t>
  </si>
  <si>
    <t>8000-000-1-01-016-001-001-001</t>
  </si>
  <si>
    <t>8000-000-1-01-016-001-001-002</t>
  </si>
  <si>
    <t>8000-000-1-01-016-001-001-003</t>
  </si>
  <si>
    <t>8000-000-1-01-016-001-001-004</t>
  </si>
  <si>
    <t>8000-000-1-01-016-001-002</t>
  </si>
  <si>
    <t>8000-000-1-01-016-001-002-001</t>
  </si>
  <si>
    <t>8000-000-1-01-016-001-002-002</t>
  </si>
  <si>
    <t>8000-000-1-01-016-001-002-003</t>
  </si>
  <si>
    <t>8000-000-1-01-016-001-003</t>
  </si>
  <si>
    <t>8000-000-1-01-016-001-003-001</t>
  </si>
  <si>
    <t>8000-000-1-01-016-001-004</t>
  </si>
  <si>
    <t>8000-000-1-01-016-001-005</t>
  </si>
  <si>
    <t>8000-000-1-01-016-001-006</t>
  </si>
  <si>
    <t>8000-000-1-01-016-001-007</t>
  </si>
  <si>
    <t>OPA/DA/
MLGU</t>
  </si>
  <si>
    <t>GF/DA/DTI</t>
  </si>
  <si>
    <t>Price Monitoring</t>
  </si>
  <si>
    <t>Agri-business Forum</t>
  </si>
  <si>
    <t>Gadgets for Bantay Dagat</t>
  </si>
  <si>
    <t>Honorarium for Bantay Dagat</t>
  </si>
  <si>
    <t>PAFC Consultation Workshop</t>
  </si>
  <si>
    <t>IFARMC consultation-workshop</t>
  </si>
  <si>
    <t>RBOs Consultation-workshop</t>
  </si>
  <si>
    <t>Procurement of Surplus Agri-Fishery produce</t>
  </si>
  <si>
    <t>Climate Change Adptation and Mitigation Program</t>
  </si>
  <si>
    <t>Institutional and Agri-Business/Market Dev't implemented</t>
  </si>
  <si>
    <t>Buffer Stocking of Palay Seeds</t>
  </si>
  <si>
    <t>Provision of Vegetable seeds</t>
  </si>
  <si>
    <t>Massive planting of fruit trees in sloping/hilly areas</t>
  </si>
  <si>
    <t>Construction Rain Water Catchment Facility</t>
  </si>
  <si>
    <t>Fuel subsidy asssistance after the on slaught of a calamity (drought, typhoon, etc)</t>
  </si>
  <si>
    <t>OPA/DA/
OCD</t>
  </si>
  <si>
    <t>Climate Change Adptation and Mitigation Program implemented</t>
  </si>
  <si>
    <t>8000-000-1-01-016-001-008</t>
  </si>
  <si>
    <t>GF/DA/OCD</t>
  </si>
  <si>
    <t>Monitoring and Evaluation and Administrative Cost</t>
  </si>
  <si>
    <t>8000-000-1-01-016-001-009</t>
  </si>
  <si>
    <t>OPA/DA/
BFAR/ATI/
PhilMech/
PhilRice</t>
  </si>
  <si>
    <t>Project site visit and inspection</t>
  </si>
  <si>
    <t>Conduct of Mid-Year Review and Target setting</t>
  </si>
  <si>
    <t>Prep'n. of Bench Mark Survey of beneficiaries</t>
  </si>
  <si>
    <t>GF/DA/BFAR/ATI</t>
  </si>
  <si>
    <t>Establishment of two (2) Tourism Information Counter</t>
  </si>
  <si>
    <t>PGO-Tourism</t>
  </si>
  <si>
    <t>Two (2) Tourism Information Counter established</t>
  </si>
  <si>
    <t>8000-000-1-01-001(1)-001</t>
  </si>
  <si>
    <t>8000-000-1-01-001(1)-002</t>
  </si>
  <si>
    <t xml:space="preserve"> Hiring of additional manpower to be assigned in Tourism Info. Counter of Abra de Ilog and San Jose</t>
  </si>
  <si>
    <t>8000-000-1-01-001(1)-003</t>
  </si>
  <si>
    <t>OPV</t>
  </si>
  <si>
    <t>Conduct of livelihood/skills trainings and seminars to:</t>
  </si>
  <si>
    <t>a.  Out-of-school youths</t>
  </si>
  <si>
    <t>b.  Senior Citizens</t>
  </si>
  <si>
    <t>c.  Persons with Disability</t>
  </si>
  <si>
    <t>d.  Women and Solo Parents</t>
  </si>
  <si>
    <t>e.  Former OFWs</t>
  </si>
  <si>
    <t>August</t>
  </si>
  <si>
    <t>Livelihood/skills trainings conducted</t>
  </si>
  <si>
    <t>1% PCPC</t>
  </si>
  <si>
    <t>1% SC/PWD</t>
  </si>
  <si>
    <t>Provision of livelihood tools, materials and seed capital</t>
  </si>
  <si>
    <t>Livelihood tools, materials and seed capital provided</t>
  </si>
  <si>
    <t>Seminars/trainings on small business management</t>
  </si>
  <si>
    <t>Balik Probinsya Program</t>
  </si>
  <si>
    <t>Balik Probinsya Program implemented</t>
  </si>
  <si>
    <t>DSWD/
NGOs</t>
  </si>
  <si>
    <t>Genetic Improvement, Production Facilities and Equipment</t>
  </si>
  <si>
    <t>a. Establishment of Swine Artificial Insemination Laboratory and Training Center</t>
  </si>
  <si>
    <t>b. Restocking of Artificial Insemination Boars in Provincial Animal Breeding Station</t>
  </si>
  <si>
    <t>c. Procurement of 4 units Hay Baler Machine</t>
  </si>
  <si>
    <t>Swine Artificial Insemination Laboratory and Training Center</t>
  </si>
  <si>
    <t xml:space="preserve">Artificial Insemination Boars </t>
  </si>
  <si>
    <t>4 units Hay Baler Machine</t>
  </si>
  <si>
    <t>DA</t>
  </si>
  <si>
    <t>OPV/PEO/
GSO</t>
  </si>
  <si>
    <t>DA/PGOM/
OPV</t>
  </si>
  <si>
    <t>DA-MIMAROPA Region/
PGOM/OPV</t>
  </si>
  <si>
    <t>8000-000-1-01-017-001</t>
  </si>
  <si>
    <t>8000-000-1-01-017-002</t>
  </si>
  <si>
    <t>Post Production Facilities</t>
  </si>
  <si>
    <t>a. Establishment of 2 units Livestock Auction Markets</t>
  </si>
  <si>
    <t>b. Upgrading of Locally Registered Municipal Slaughterhouse into  "AA" Accredited Slaughterhouse with 4 units Refrigerated Meat Delivery Van each</t>
  </si>
  <si>
    <t>c. Establishment of 4 units "AA" Accredited Meat Cutting Plant</t>
  </si>
  <si>
    <t>d. Procurement of Mobile Digital Weighing Scale for Livestock with tow-hitch</t>
  </si>
  <si>
    <t>DA-NMIS, PLGU, MLGU</t>
  </si>
  <si>
    <t>DA/PLGU/ MLGU</t>
  </si>
  <si>
    <t>DA-NMIS/ PLGU/MLGU</t>
  </si>
  <si>
    <t>DA-MIMAROPA Region/
PLGU</t>
  </si>
  <si>
    <t>2 units Livestock Auction Markets</t>
  </si>
  <si>
    <t>Locally Registered Municipal Slaughterhouse upgraded</t>
  </si>
  <si>
    <t>4 units "AA" Accredited Meat Cutting Plant</t>
  </si>
  <si>
    <t>Mobile Digital Weighing Scale</t>
  </si>
  <si>
    <t>Animal Dispersal Loan Program for Genetic Improvement and Native Animal Conservation</t>
  </si>
  <si>
    <t>OPV/PGO/ GSO</t>
  </si>
  <si>
    <t>a. Balik Sigla Agrikultura (Ayuda sa Pagbabakahan)</t>
  </si>
  <si>
    <t>a. Native Goat Dispersal Program to Marginalized Sector</t>
  </si>
  <si>
    <t>DA/PGOM/
OPV/
PHO-PNC</t>
  </si>
  <si>
    <t>b. Gatasang Baka ng Pamilyang Magsasaka</t>
  </si>
  <si>
    <t>NDA/PGOM/ OPV/
PHO-PNC</t>
  </si>
  <si>
    <t>NDA</t>
  </si>
  <si>
    <t>Animal Dispersal Loan Program for Genetic Improvement and Native Animal Conservation implemented</t>
  </si>
  <si>
    <t>c. Swine dispersal with feeds and vitamins</t>
  </si>
  <si>
    <t>PGOM/OPV/ GSO</t>
  </si>
  <si>
    <t>8000-000-1-01-017-003</t>
  </si>
  <si>
    <t>8000-000-1-01-017-003-001</t>
  </si>
  <si>
    <t>8000-000-1-01-017-003-002</t>
  </si>
  <si>
    <t>8000-000-1-01-017-003-003</t>
  </si>
  <si>
    <t>c. Purebred American Brahman Bull Dispersal Loan Program for Barangay</t>
  </si>
  <si>
    <t>d. Purebred American Bull Dispersal Loan Program for Accredited Ranchers</t>
  </si>
  <si>
    <t>e. Native Female Carabao Dispersal Loan Program for Marginalized Farmers</t>
  </si>
  <si>
    <t>8000-000-1-01-017-001-001</t>
  </si>
  <si>
    <t>6. Poultry Development Program</t>
  </si>
  <si>
    <t>Poultry Development Program</t>
  </si>
  <si>
    <t>BALIK -SIGLA AGRIKULTURA (Ayuda sa Manukang Apektado ng COVID-19)</t>
  </si>
  <si>
    <t>Buy-back Scheme</t>
  </si>
  <si>
    <t xml:space="preserve">Livelihood Assistance </t>
  </si>
  <si>
    <t>OPV/ GSO</t>
  </si>
  <si>
    <t>8000-000-1-01-017-002-001</t>
  </si>
  <si>
    <t>8000-000-1-01-017-002-002</t>
  </si>
  <si>
    <t>Implemented</t>
  </si>
  <si>
    <t>Balik Sigla Agrikultura (Ayuda sa Pagmamanukan )</t>
  </si>
  <si>
    <t>OPV/PGOM/ GSO/
PHO-PNC</t>
  </si>
  <si>
    <t>a. Free Range Layer Chicken Dispersal to Marginalized Sector</t>
  </si>
  <si>
    <t>b. Itik Dispersal Program with feed assistance for marginalized sector</t>
  </si>
  <si>
    <t>DA-MIMAROPA Region, PGOM/OPV/ PHO-PNC</t>
  </si>
  <si>
    <t>Livelihood Assistance implemented</t>
  </si>
  <si>
    <t>Establishment of 1 unit "AA" Poultry Dressing Plant</t>
  </si>
  <si>
    <t>Rabbit Production Multiplier Farm</t>
  </si>
  <si>
    <t>Multiplier Farm</t>
  </si>
  <si>
    <t>DA-MIMAROPA Region/ PGOM/OPV/ PHO-PNC</t>
  </si>
  <si>
    <t>Animal Health Program</t>
  </si>
  <si>
    <t>Procurement of Veterinary drugs, biologicals, disinfectants, equipments, supplies, PPEs and transport vehicles to support the Livestock and Poultry Development Programs of the province</t>
  </si>
  <si>
    <t>Procured</t>
  </si>
  <si>
    <t>Financial Assistance/subsidies to Pasalubong Centers and Stores</t>
  </si>
  <si>
    <t>Loan Assistance to improve facilities to meet DOT standards (i.e Wastewater Treatment System)</t>
  </si>
  <si>
    <t>Conduct Trainings as support to Health and Wellness Establishment (Beauty parlors, massage parlors, gyms, etc.)</t>
  </si>
  <si>
    <t>Establishment/Construction of Facility of River Cruise in Ramayan River in Sta. Cruz and in Taverna River in Mamburao</t>
  </si>
  <si>
    <t>DOT/DENR/
PGOM</t>
  </si>
  <si>
    <t>DOT</t>
  </si>
  <si>
    <t>DOT/LBP</t>
  </si>
  <si>
    <t>Training conducted</t>
  </si>
  <si>
    <t>FA provided</t>
  </si>
  <si>
    <t>Loan assistance provided</t>
  </si>
  <si>
    <t>Trainings conducted</t>
  </si>
  <si>
    <t>Facility of River Cruise constructed/
established</t>
  </si>
  <si>
    <t>8000-000-1-01-001(1)-004</t>
  </si>
  <si>
    <t>8000-000-1-01-001(1)-005</t>
  </si>
  <si>
    <t>8000-000-1-01-001(1)-006</t>
  </si>
  <si>
    <t>Livelihood Assitance thru DOLE (FOR 11 MUNICIPALITIES)</t>
  </si>
  <si>
    <t>81000-000-1-01-012(2)-005</t>
  </si>
  <si>
    <t>Livelihood assistance implemented</t>
  </si>
  <si>
    <t>8000-000-1-01-017-004</t>
  </si>
  <si>
    <t>PLGU</t>
  </si>
  <si>
    <t>PLGU/DA/ Philrice</t>
  </si>
  <si>
    <t>Agricultural Seeds Subsidy</t>
  </si>
  <si>
    <t>Fertilzer subsidy</t>
  </si>
  <si>
    <t xml:space="preserve">Plant Nursery  Dev't. </t>
  </si>
  <si>
    <t>Mushroom Propagation Center established</t>
  </si>
  <si>
    <t>Pabinhian ng Lalawigan</t>
  </si>
  <si>
    <t>PLGU/DA</t>
  </si>
  <si>
    <t>Admin Cost provided fro monitoring and evaluation</t>
  </si>
  <si>
    <t>Agricultural Seeds Subsidy implemented</t>
  </si>
  <si>
    <t>Fertilzer subsidy implemented</t>
  </si>
  <si>
    <t>Plant Nursery  Dev't. established</t>
  </si>
  <si>
    <t>Pabinhian ng Lalawigan implemented</t>
  </si>
  <si>
    <t>20% DF/GF/DA</t>
  </si>
  <si>
    <t>20%DF/GF/
BFAR</t>
  </si>
  <si>
    <t>20%DF/GF</t>
  </si>
  <si>
    <t>20%DF/GF/
DA/DTI</t>
  </si>
  <si>
    <t>20%DF/GF/
DA/OCD</t>
  </si>
  <si>
    <t>20%DF/GF/
DA/PhilRice</t>
  </si>
  <si>
    <t>8000-000-1-01-016-001-001-005</t>
  </si>
  <si>
    <t>8000-000-1-01-016-001-001-006</t>
  </si>
  <si>
    <t>8000-000-1-01-016-001-001-007</t>
  </si>
  <si>
    <t>8000-000-1-01-016-001-001-008</t>
  </si>
  <si>
    <t>8000-000-1-01-016-001-001-009</t>
  </si>
  <si>
    <t>Bangus  Culture in brackish body of water and ponds</t>
  </si>
  <si>
    <t>Seaweeds Culture an integration to subsistence fishing</t>
  </si>
  <si>
    <t>PLGU/MLGU/ BFAR</t>
  </si>
  <si>
    <t>8000-000-1-01-016-001-003-002</t>
  </si>
  <si>
    <t>8000-000-1-01-016-001-003-003</t>
  </si>
  <si>
    <t>PLGU/
MLGU/BFAR</t>
  </si>
  <si>
    <t>Fabrication of fiber glass bangka</t>
  </si>
  <si>
    <t>Establishemtent of payao</t>
  </si>
  <si>
    <t xml:space="preserve">Provision of gill nets and hook and line sets  </t>
  </si>
  <si>
    <t>Improvement/Contruction of Tilapia Hatcheries in Murtha and Sta Cruz</t>
  </si>
  <si>
    <t>20%DF/
GF/DA</t>
  </si>
  <si>
    <t>8000-000-1-01-016-001-010</t>
  </si>
  <si>
    <t>Tilapia Hatcheries</t>
  </si>
  <si>
    <t>Integrated Community Food Production Program for Indigenous People (IP)</t>
  </si>
  <si>
    <t>8000-000-1-01-016-001-011</t>
  </si>
  <si>
    <t>PLGU/DA/
NCIP</t>
  </si>
  <si>
    <t>GF/DA/NCIP</t>
  </si>
  <si>
    <t>GF/DA/
NCIP</t>
  </si>
  <si>
    <t>Provision of planting materials and garden tools</t>
  </si>
  <si>
    <t>Communal Organic Fertilizer Production</t>
  </si>
  <si>
    <t>Integrated Community Food Production Program for Vulnerable Agriculture and Fishery Sector</t>
  </si>
  <si>
    <t>Integrated Community Food Production Program for RBOs and Cooperatives</t>
  </si>
  <si>
    <t>Prevention and Control of Plant and Diseases</t>
  </si>
  <si>
    <t>Provision of Rodenticides</t>
  </si>
  <si>
    <t>Provision of Pesticides</t>
  </si>
  <si>
    <t>PLGU/DA/ DSWD</t>
  </si>
  <si>
    <t>PLGU/MLGU</t>
  </si>
  <si>
    <t>8000-000-1-01-016-001-012</t>
  </si>
  <si>
    <t>8000-000-1-01-016-001-013</t>
  </si>
  <si>
    <t>8000-000-1-01-016-001-014</t>
  </si>
  <si>
    <t>Capacity Building and Extension</t>
  </si>
  <si>
    <t>Training on trading and marketing</t>
  </si>
  <si>
    <t>Training on Food Processing and value adding</t>
  </si>
  <si>
    <t>Training on Seaweeds culture and processing</t>
  </si>
  <si>
    <t>Training on Onion and Garlic Production</t>
  </si>
  <si>
    <t>Farmers' Field School</t>
  </si>
  <si>
    <t>Techno Demo</t>
  </si>
  <si>
    <t>Training Course on Rice Machinery Operations</t>
  </si>
  <si>
    <t>Training on repair and trouble shooting of small farm engines and motorcycle</t>
  </si>
  <si>
    <t>8000-000-1-01-016-001-015</t>
  </si>
  <si>
    <t>PLGU/
MLGU/ DA/BFAR</t>
  </si>
  <si>
    <t>Capacity Building and Extension conducted</t>
  </si>
  <si>
    <t>GF/
DA-ATI</t>
  </si>
  <si>
    <t>Agricultural Machineries and Post Harvest Support Facilities</t>
  </si>
  <si>
    <t>Food Processing Complex</t>
  </si>
  <si>
    <t>Onion Storage</t>
  </si>
  <si>
    <t>Provision of Backhoe</t>
  </si>
  <si>
    <t>Provision of 4WD Tractors with implements</t>
  </si>
  <si>
    <t>Provision of Mini Tractors with implements</t>
  </si>
  <si>
    <t>Provision of Hand Tractors with Trailers</t>
  </si>
  <si>
    <t>Combined Harvester</t>
  </si>
  <si>
    <t>Multi-purpose Drying Pavement (MPDP)</t>
  </si>
  <si>
    <t>Mechanical Dryer</t>
  </si>
  <si>
    <t>Rice Processing Complex</t>
  </si>
  <si>
    <t>Auction Market</t>
  </si>
  <si>
    <t>Grains Warehouse (50,000 cap.)</t>
  </si>
  <si>
    <t>Ice Plant</t>
  </si>
  <si>
    <t>Feed Mill</t>
  </si>
  <si>
    <t>8000-000-1-01-016-001-016</t>
  </si>
  <si>
    <t>PLGU/DA/
BSWM/
PhilMech</t>
  </si>
  <si>
    <t>Provided/procured</t>
  </si>
  <si>
    <t>20% DF/
GF/DA-PhiMech/
DA-ACPC</t>
  </si>
  <si>
    <t>Repair and maintenance of Agric'l. Machineries</t>
  </si>
  <si>
    <t>Irrigation and Infrastructure Support Facilities</t>
  </si>
  <si>
    <t>Construction of Brass Dam</t>
  </si>
  <si>
    <t>Construction of Small Farm Reservoir</t>
  </si>
  <si>
    <t>Repair/improvement of CIS</t>
  </si>
  <si>
    <t>Concreting of CIS canal</t>
  </si>
  <si>
    <t>Small Water Pumps (de dos)</t>
  </si>
  <si>
    <t>Shallow Tube Well</t>
  </si>
  <si>
    <t>Construction of Diversion Dam</t>
  </si>
  <si>
    <t>Construction of Drainage Canal</t>
  </si>
  <si>
    <t>FMR - Sablayan</t>
  </si>
  <si>
    <t>FMR  - Aguas-Manoot</t>
  </si>
  <si>
    <t>Iling Island Circumferential road</t>
  </si>
  <si>
    <t>Community Fish Landing</t>
  </si>
  <si>
    <t>Estab Vermi Composting Facility</t>
  </si>
  <si>
    <t>Organic Fertilizer Processing Facility</t>
  </si>
  <si>
    <t>PLGU/DA-NIA/BSWM</t>
  </si>
  <si>
    <t>8000-000-1-01-016-001-017</t>
  </si>
  <si>
    <t>8000-000-1-01-016-001-018</t>
  </si>
  <si>
    <t>Agric'l. Machineries repaired and maintained</t>
  </si>
  <si>
    <t>Irrigation and Infrastructure Support Facilities constructed</t>
  </si>
  <si>
    <t>GF/20%DF/
DA-NIA/
BSWM</t>
  </si>
  <si>
    <t>8000-000-1-01-008</t>
  </si>
  <si>
    <t>PROVINCIAL ENGINEER'S OFFICE</t>
  </si>
  <si>
    <t>Ayudang Pangkabuhayan para sa Katutubo</t>
  </si>
  <si>
    <t>8000-000-1-01-008-001</t>
  </si>
  <si>
    <t>PEO/IPAO</t>
  </si>
  <si>
    <t>Construction of Hanging Bridge, So. Mamot, Malpalon, Calintaan</t>
  </si>
  <si>
    <t>Construction of Hanging Bridge, So. Labayan, Poypoy, Calintaan</t>
  </si>
  <si>
    <t>Construction of Hanging Bridge, So. Panlabayan, Manoot, Rizal</t>
  </si>
  <si>
    <t>Construction of Hanging Bridge, So. Agsig-ang, Mananao, Paluan</t>
  </si>
  <si>
    <t>Hanging bridge constructed</t>
  </si>
  <si>
    <t>8000-000-1-01-008-001-001</t>
  </si>
  <si>
    <t>8000-000-1-01-008-001-002</t>
  </si>
  <si>
    <t>8000-000-1-01-008-001-003</t>
  </si>
  <si>
    <t>8000-000-1-01-008-001-004</t>
  </si>
  <si>
    <t>8000-000-1-01-008-001-005</t>
  </si>
  <si>
    <t>Construction of Hanging Bridge, So. Taburan, Dapi-Pulongbagto,  Brgy. Payompon, Mamburao</t>
  </si>
  <si>
    <t>NGA</t>
  </si>
  <si>
    <t>Construction of Hanging Bridge, So. Algunan, Rizal</t>
  </si>
  <si>
    <t>Farm to Market Road</t>
  </si>
  <si>
    <t>8000-000-1-01-008-002</t>
  </si>
  <si>
    <t>Construction of Farm to Market Road, Aguas, Rizal</t>
  </si>
  <si>
    <t>Construction of Farm to Market Road, Dayap, Sta. Cruz</t>
  </si>
  <si>
    <t>Construction of Farm to Market Road, San Agustin, Sablayan</t>
  </si>
  <si>
    <t>Construction of Farm to Market Road, Brgy. Limlim, Rizal</t>
  </si>
  <si>
    <t>FMR constructed</t>
  </si>
  <si>
    <t>8000-000-1-01-008-002-001</t>
  </si>
  <si>
    <t>8000-000-1-01-008-002-002</t>
  </si>
  <si>
    <t>8000-000-1-01-008-002-003</t>
  </si>
  <si>
    <t>8000-000-1-01-008-002-004</t>
  </si>
  <si>
    <t>Construction of Farm to Market Road, So. Magarang, Purnaga, Magsaysay</t>
  </si>
  <si>
    <t>Construction of Farm to Market Road, Brgy. Naibuan, San Jose</t>
  </si>
  <si>
    <t>Construction of Farm to Market Road, Brgy. Monte Claro, San Jose</t>
  </si>
  <si>
    <t>Construction of Farm to Market Road, Brgy. Bayotbot, San Jose</t>
  </si>
  <si>
    <t>Production of promotional materials</t>
  </si>
  <si>
    <t>Tourism promotional vlogging contest</t>
  </si>
  <si>
    <t>8000-000-1-01-001(1)-007</t>
  </si>
  <si>
    <t>8000-000-1-01-001(1)-008</t>
  </si>
  <si>
    <t>Promotional materials produced</t>
  </si>
  <si>
    <t>Tourism promotional vlogging contest consucted</t>
  </si>
  <si>
    <t>GF/DOTr</t>
  </si>
  <si>
    <t>Provision of Risk Allowance</t>
  </si>
  <si>
    <t>Provision of Hazard Pay</t>
  </si>
  <si>
    <t>Risk allowance provided</t>
  </si>
  <si>
    <t>Hazard pay provided</t>
  </si>
  <si>
    <t>20% DF/
BAYANIHAN GRANT</t>
  </si>
  <si>
    <t xml:space="preserve">Procuremet of 12,800kg/lw broiler chicken </t>
  </si>
  <si>
    <t>PGO - OPV</t>
  </si>
  <si>
    <t>distribued 12,800 kg/lw broiler to 6,400 low income families</t>
  </si>
  <si>
    <t>2. AYUDA SA PAGBABAKAHAN</t>
  </si>
  <si>
    <t>Procurement of heifer ( brahman )</t>
  </si>
  <si>
    <t>distributed heifer(Brahman) to 140 qualified individuals</t>
  </si>
  <si>
    <t>Procurement of cattle rope ( 20m each )</t>
  </si>
  <si>
    <t>distributed 2,800 meters of cattle rope to 140 recipients of heifer 
(Brahman )</t>
  </si>
  <si>
    <t>3. AYUDA SA PAGMAMANUKAN</t>
  </si>
  <si>
    <t xml:space="preserve">Procurement of Ready to Lay Chicken (48hds/module) </t>
  </si>
  <si>
    <t>distributed 80 modules to 80 household</t>
  </si>
  <si>
    <t>Procurement of Feeds for Ready to Lay Chicken</t>
  </si>
  <si>
    <t>provided 480 bags of feeds for two months to 80 qualified household</t>
  </si>
  <si>
    <t>Procurement of Vitamin Supplements for RTLs</t>
  </si>
  <si>
    <t>provided 120kls vitamin supllement to RTL recipients</t>
  </si>
  <si>
    <t>Procurement of Broiler Chicken Modules</t>
  </si>
  <si>
    <t>provided 16,500 heads broiler chicken to 330 household</t>
  </si>
  <si>
    <t xml:space="preserve">Procurement of Chick Booster Crumble Feeds </t>
  </si>
  <si>
    <t>provided 165 bags of feeds for Broiler Chcken Modules</t>
  </si>
  <si>
    <t xml:space="preserve">Procurement of Broiler Starter Crumble Feeds </t>
  </si>
  <si>
    <t>provided 660 bags of feeds for Broiler Chcken Modules</t>
  </si>
  <si>
    <t xml:space="preserve">Procurement of Broiler Finisher Crumble Feeds </t>
  </si>
  <si>
    <t>provided 413 bags of feeds for Broiler Chcken Modules</t>
  </si>
  <si>
    <t>Procurement of Vitamin Supplements for Broiler Chicken Modules</t>
  </si>
  <si>
    <t>provided 248kls vitamin supllements to broiler chicken module recipients</t>
  </si>
  <si>
    <t>Procurement of Veterinary Drugs &amp; Vaccines for Broiler Chicken Modules</t>
  </si>
  <si>
    <t>provided 410sets veterinary drugs and vaccines to broiler chicken module recipients</t>
  </si>
  <si>
    <t>Procurement of Galloner / Drinker for Broiler Chicken Modules Recipients</t>
  </si>
  <si>
    <t>provided 660 pcs galloner/ drinker for  broiler chicken module recipients</t>
  </si>
  <si>
    <t>Procurement of Feeders for Broiler Chicken Modules Recipients</t>
  </si>
  <si>
    <t>provided 660 pcs feeders for  broiler chicken module recipients</t>
  </si>
  <si>
    <t>Procurement of Extension cord assy (10m) for Broiler Chicken Modules Recipients</t>
  </si>
  <si>
    <t>provided 330 sets of extension cord for broiler chicken modulerecipients</t>
  </si>
  <si>
    <t>Procurement of bulb w/ socket for Broiler Chicken Modules Recipients</t>
  </si>
  <si>
    <t>provided 330 sets of bulb w/ socket for broiler chicken modulerecipients</t>
  </si>
  <si>
    <t>1. AYUDA SA MGA MANUKANG APEKTADO 
NG COVID 19</t>
  </si>
  <si>
    <t>Procurement of personal protective equipments, hygiene kits</t>
  </si>
  <si>
    <t>300.00</t>
  </si>
  <si>
    <t>PPEs and hygiene kits procured</t>
  </si>
  <si>
    <t>OK</t>
  </si>
  <si>
    <t>8000-000-1-01-017-003-004</t>
  </si>
  <si>
    <t>8000-000-1-01-017-003-005</t>
  </si>
  <si>
    <t>8000-000-1-01-017-003-006</t>
  </si>
  <si>
    <t>8000-000-1-01-017-003-007</t>
  </si>
  <si>
    <t>8000-000-1-01-017-003-008</t>
  </si>
  <si>
    <t>8000-000-1-01-017-003-009</t>
  </si>
  <si>
    <t>8000-000-1-01-017-003-010</t>
  </si>
  <si>
    <t>8000-000-1-01-017-003-011</t>
  </si>
  <si>
    <t>8000-000-1-01-017-003-012</t>
  </si>
  <si>
    <t>8000-000-1-01-017-003-013</t>
  </si>
  <si>
    <t>4. COVID 19 PREVENTION - HEALTH PROTOCOLS</t>
  </si>
  <si>
    <t>8000-000-1-01-017-004-001</t>
  </si>
  <si>
    <t>5. Animal Dispersal Loan Program for Genetic Improvement and Native Animal Conservation</t>
  </si>
  <si>
    <t>8000-000-1-01-017-005</t>
  </si>
  <si>
    <t>8000-000-1-01-017-005-001</t>
  </si>
  <si>
    <t>8000-000-1-01-017-005-002</t>
  </si>
  <si>
    <t>8000-000-1-01-017-005-003</t>
  </si>
  <si>
    <t>8000-000-1-01-017-006</t>
  </si>
  <si>
    <t>8000-000-1-01-017-006-001</t>
  </si>
  <si>
    <t>8000-000-1-01-017-006-001-001</t>
  </si>
  <si>
    <t>8000-000-1-01-017-006-002</t>
  </si>
  <si>
    <t>8000-000-1-01-017-006-002-001</t>
  </si>
  <si>
    <t>8000-000-1-01-017-006-003</t>
  </si>
  <si>
    <t>8000-000-1-01-017-006-003-001</t>
  </si>
  <si>
    <t>8000-000-1-01-017-004-002</t>
  </si>
  <si>
    <t>7. Restocking of Artificial Insemination Boars in Provincial Animal Breeding Station</t>
  </si>
  <si>
    <t>8000-000-1-01-017-007</t>
  </si>
  <si>
    <t>Provision of communication expense</t>
  </si>
  <si>
    <t>9000-000-1-03-008-011</t>
  </si>
  <si>
    <t>Communication expense provided</t>
  </si>
  <si>
    <t>Procurement of medicines and vitamins</t>
  </si>
  <si>
    <t>BAYANIHAN GRANT</t>
  </si>
  <si>
    <t>Medicines and vitamins procured</t>
  </si>
  <si>
    <t>Procurement and distribution of hospital and medical supplies,medical and non-medical equipment, and Personal Protective Equipment's (PPEs)</t>
  </si>
  <si>
    <t>Procurement of medical/non-medical equipment</t>
  </si>
  <si>
    <t>Meical/non-medical equipment procured</t>
  </si>
  <si>
    <t>Other services provided</t>
  </si>
  <si>
    <t>3000-000-1-01-013-021</t>
  </si>
  <si>
    <t>3000-000-1-01-013-022</t>
  </si>
  <si>
    <t>3000-000-1-01-013-023</t>
  </si>
  <si>
    <t>3000-000-1-01-013-024</t>
  </si>
  <si>
    <t>Construction of building</t>
  </si>
  <si>
    <t>3000-000-1-03-002-001</t>
  </si>
  <si>
    <t>3000-000-1-03-004-001</t>
  </si>
  <si>
    <t>3000-000-1-03-007-001</t>
  </si>
  <si>
    <t>Establish Isolation wards and equipping thereof 
(2 rooms)</t>
  </si>
  <si>
    <t>Establish Isolation wards and equipping thereof 
(6 rooms)</t>
  </si>
  <si>
    <t>3000-000-1-03-003-001</t>
  </si>
  <si>
    <t>ADICH</t>
  </si>
  <si>
    <t>LDH</t>
  </si>
  <si>
    <t xml:space="preserve">Provision of disinfection equipment prioritized </t>
  </si>
  <si>
    <t>Health personnel and volunteer health workes capacitated in addressing health emergency</t>
  </si>
  <si>
    <t>Provision of Other services/operational expenses</t>
  </si>
  <si>
    <t>Conduct of Orientation Program</t>
  </si>
  <si>
    <t>PGOM-OPA</t>
  </si>
  <si>
    <t>Orientation Program for Beneficiaries conducted</t>
  </si>
  <si>
    <t>20 % DF</t>
  </si>
  <si>
    <t>8000-000-1-01-016-001-019</t>
  </si>
  <si>
    <t>Gulayan sa Barangay</t>
  </si>
  <si>
    <t>Distribution of Vegetable Seeds</t>
  </si>
  <si>
    <t>7000 sachet vegetable seeds provided to 1000 farmers</t>
  </si>
  <si>
    <t>Distribution of Fertilizer and Other Inputs</t>
  </si>
  <si>
    <t>1000 beneficiaries provided with fertilizer and other inputs</t>
  </si>
  <si>
    <t>Distribution of Garden Tools &amp; Equipment</t>
  </si>
  <si>
    <t>Garden tools provided to beneficiaries</t>
  </si>
  <si>
    <t>8000-000-1-01-016-001-020</t>
  </si>
  <si>
    <t>8000-000-1-01-016-001-020-001</t>
  </si>
  <si>
    <t>8000-000-1-01-016-001-020-002</t>
  </si>
  <si>
    <t>8000-000-1-01-016-001-020-003</t>
  </si>
  <si>
    <t>Multiple Cropping Model Farm</t>
  </si>
  <si>
    <t>Distribution of Banana Suckers</t>
  </si>
  <si>
    <t>10,000 Banana Suckers distributed to 50  farmers with .05ha area</t>
  </si>
  <si>
    <t>Distribution of Calamansi Seedlings</t>
  </si>
  <si>
    <t>10,000 seedlings distributed to 50 farmers with 0.5 has area</t>
  </si>
  <si>
    <t>Distribution of Coconut Seedlings</t>
  </si>
  <si>
    <t>2,500 coconut seedlings distributed to 50 farmer beneficiaries with .05has area</t>
  </si>
  <si>
    <t>Distribution of Fertilizer ( 14-14-14)</t>
  </si>
  <si>
    <t>50 bags of Complete (14-14-14)fertilizer distributed to 50 farmer beneficiaries with .05 has area</t>
  </si>
  <si>
    <t>8000-000-1-01-016-001-021</t>
  </si>
  <si>
    <t>8000-000-1-01-016-001-021-001</t>
  </si>
  <si>
    <t>8000-000-1-01-016-001-021-002</t>
  </si>
  <si>
    <t>8000-000-1-01-016-001-021-003</t>
  </si>
  <si>
    <t>8000-000-1-01-016-001-021-004</t>
  </si>
  <si>
    <t>Tilapia Culture</t>
  </si>
  <si>
    <t>Distribution of Tilapia Fry</t>
  </si>
  <si>
    <t>1,000,000 pcs Tilapia Fry distributed to 1,000 fisher beneficiaries</t>
  </si>
  <si>
    <t>Distribution of Fry Mash</t>
  </si>
  <si>
    <t>2,040 kgs Fry Mash distributed to 1,000 fisher beneficiaries</t>
  </si>
  <si>
    <t>Distribution of Starter Feeds</t>
  </si>
  <si>
    <t>60,750 kgs Starter Mash distributed to 1,000 fisher beneficiaries</t>
  </si>
  <si>
    <t>Distribution of Grower Feeds</t>
  </si>
  <si>
    <t xml:space="preserve">120,750 kgs Grower Feeds distributed to 1,000 fisher beneficiaries </t>
  </si>
  <si>
    <t>Distribution of Finisher Feeds</t>
  </si>
  <si>
    <t>113,970 kgs Finisher Feeds distributed to 1,000 fisher beneficiaries</t>
  </si>
  <si>
    <t>8000-000-1-01-016-001-022</t>
  </si>
  <si>
    <t>8000-000-1-01-016-001-022-001</t>
  </si>
  <si>
    <t>8000-000-1-01-016-001-022-002</t>
  </si>
  <si>
    <t>8000-000-1-01-016-001-022-003</t>
  </si>
  <si>
    <t>8000-000-1-01-016-001-022-004</t>
  </si>
  <si>
    <t>8000-000-1-01-016-001-022-005</t>
  </si>
  <si>
    <t>Sea Weeds Culture</t>
  </si>
  <si>
    <t>Distribution of seaweeds planting materials</t>
  </si>
  <si>
    <t>100,000 kgs Seaweeds planting materials distributed to 1,000 fisher beneficiaries</t>
  </si>
  <si>
    <t>Distribution of PE Rope #6</t>
  </si>
  <si>
    <t>2,000 rolls PE Ropes # 6 distributed to 1,000 fisher beneficiaries</t>
  </si>
  <si>
    <t>Distribution of Plastic Straw</t>
  </si>
  <si>
    <t>1,000 rolls plastic straw distributed  to 1,000 fisher beneficiaries</t>
  </si>
  <si>
    <t>Distribution of Floater</t>
  </si>
  <si>
    <t>236,000 pcs Floater distributed to 1,000 fisher beneficiaries</t>
  </si>
  <si>
    <t>8000-000-1-01-016-001-023</t>
  </si>
  <si>
    <t>8000-000-1-01-016-001-023-001</t>
  </si>
  <si>
    <t>8000-000-1-01-016-001-023-002</t>
  </si>
  <si>
    <t>8000-000-1-01-016-001-023-003</t>
  </si>
  <si>
    <t>8000-000-1-01-016-001-023-004</t>
  </si>
  <si>
    <t>Fish Capture</t>
  </si>
  <si>
    <t>Distribution of Gillnet with floater and sinker</t>
  </si>
  <si>
    <t>1,000 sets of gillnets with floater and sinker distributed to 1,000 fisher beneficiaries</t>
  </si>
  <si>
    <t>Procurement of Surplus Agri Fishery Produce</t>
  </si>
  <si>
    <t>8000-000-1-01-016-001-024</t>
  </si>
  <si>
    <t>8000-000-1-01-016-001-024-001</t>
  </si>
  <si>
    <t>8000-000-1-01-016-001-025</t>
  </si>
  <si>
    <t>Surplus Agri-Fishery produce procured</t>
  </si>
  <si>
    <t>Banana- Calamansi, Coconut Integration</t>
  </si>
  <si>
    <t>8000-000-1-01-016-001-001-010</t>
  </si>
  <si>
    <t>Banana- Calamansi, Coconut Integration implemented</t>
  </si>
  <si>
    <t>Plant Nursery Development</t>
  </si>
  <si>
    <t>Establishment of Mushroom Propagation Center</t>
  </si>
  <si>
    <t xml:space="preserve">Hiring of additional manpower </t>
  </si>
  <si>
    <t xml:space="preserve">Additional manpower </t>
  </si>
  <si>
    <t>1000-000-1-01-001-007</t>
  </si>
  <si>
    <t>1000-000-1-01-001-008</t>
  </si>
  <si>
    <t>1000-000-1-01-001-009</t>
  </si>
  <si>
    <t>PGO</t>
  </si>
  <si>
    <t xml:space="preserve">OK </t>
  </si>
  <si>
    <t>1000-000-1-01-015-001</t>
  </si>
  <si>
    <t>1000-000-1-01-015-002</t>
  </si>
  <si>
    <t xml:space="preserve">Provision for Personal Protective Equipment and Supplies </t>
  </si>
  <si>
    <t>Provision of operational expense</t>
  </si>
  <si>
    <t>Hiring of additional manpower (Job Order/Janitorial Services)</t>
  </si>
  <si>
    <t>Operational expense provided</t>
  </si>
  <si>
    <t>3000-000-1-03-005-009</t>
  </si>
  <si>
    <t>3000-000-1-03-005-010</t>
  </si>
  <si>
    <t>Other necessary COVID-19-related PPAs and expenses</t>
  </si>
  <si>
    <t>Non-medical equipment procured</t>
  </si>
  <si>
    <t>3000-000-1-03-001-004</t>
  </si>
  <si>
    <t>3000-000-1-03-001-005</t>
  </si>
  <si>
    <t>3000-000-1-03-001-005-001</t>
  </si>
  <si>
    <t>3000-000-1-03-001-005-002</t>
  </si>
  <si>
    <t>3000-000-1-03-001-006</t>
  </si>
  <si>
    <t>3000-000-1-03-001-006-001</t>
  </si>
  <si>
    <t>3000-000-1-03-001-006-002</t>
  </si>
  <si>
    <t>3000-000-1-03-001-006-003</t>
  </si>
  <si>
    <t>3000-000-1-03-001-006-004</t>
  </si>
  <si>
    <t>3000-000-1-03-001-006-005</t>
  </si>
  <si>
    <t>3000-000-1-03-001-006-006</t>
  </si>
  <si>
    <t>3000-000-1-03-001-006-007</t>
  </si>
  <si>
    <t>3000-000-1-03-001-007</t>
  </si>
  <si>
    <t>3000-000-1-03-001-008</t>
  </si>
  <si>
    <t>3000-000-1-03-001-009</t>
  </si>
  <si>
    <t>3000-000-1-03-001-010</t>
  </si>
  <si>
    <t>1000-000-1-01-012</t>
  </si>
  <si>
    <t>OFFICE OF THE PROVINCIAL ADMINISTRATOR</t>
  </si>
  <si>
    <t>PAO</t>
  </si>
  <si>
    <t>1000-000-1-01-012-001</t>
  </si>
  <si>
    <t>1000-000-1-01-003</t>
  </si>
  <si>
    <t>SANGGUNIANG PANLALAWIGAN OFFICE</t>
  </si>
  <si>
    <t>1000-000-1-01-003-001</t>
  </si>
  <si>
    <t>1000-000-1-01-003-002</t>
  </si>
  <si>
    <t>SPO</t>
  </si>
  <si>
    <t>Hiring of additional manpower (Job Order/Contractual)</t>
  </si>
  <si>
    <t>8000-000-1-01-008-003</t>
  </si>
  <si>
    <t>PEO</t>
  </si>
  <si>
    <t>1000-000-1-01-007</t>
  </si>
  <si>
    <t>PROVINCIAL ACCOUNTANT'S OFFICE</t>
  </si>
  <si>
    <t>1000-000-1-01-007-001</t>
  </si>
  <si>
    <t>PACCO</t>
  </si>
  <si>
    <t>PBO</t>
  </si>
  <si>
    <t>PASSO</t>
  </si>
  <si>
    <t>1000-000-1-01-011-001</t>
  </si>
  <si>
    <t>PEPO</t>
  </si>
  <si>
    <t>8000-000-1-03-010-001</t>
  </si>
  <si>
    <t>3000-000-1-03-002-002</t>
  </si>
  <si>
    <t>Livelihood Porgram  ( Conduct of livelihood/ skills trainings and seminars, Provision of livelihood materials, Provision of seed capital)</t>
  </si>
  <si>
    <t>Livelihood program provided</t>
  </si>
  <si>
    <t>Speaker with equalizer purchased</t>
  </si>
  <si>
    <t>Laptop procured</t>
  </si>
  <si>
    <t>Hiring of Job Order Employees</t>
  </si>
  <si>
    <t>Job order hired</t>
  </si>
  <si>
    <t>Transportation expenses provided</t>
  </si>
  <si>
    <t>Provision of financial support to victims of violence and abuses</t>
  </si>
  <si>
    <t>Financial support provided</t>
  </si>
  <si>
    <t>Educational assistance provided</t>
  </si>
  <si>
    <t>Conduct of regular/special meeting of PCPC, PCAT-VAWC, ECCD Council</t>
  </si>
  <si>
    <t>Regular/special meeting conducted</t>
  </si>
  <si>
    <t>Hiring of Job Orders as additional manpower in the implementation of PPAs for PWDs</t>
  </si>
  <si>
    <t>Additional manpower</t>
  </si>
  <si>
    <t>Other (participation to) meeting/ conferences/ Seminars/ Training inside and outside the province requested by partner agencies (additional amount)</t>
  </si>
  <si>
    <t>Purchase of 1 Speaker with Equalizer (additional amount)</t>
  </si>
  <si>
    <t>Procurement of Laptop Computer for information dissemination (additional amount)</t>
  </si>
  <si>
    <t>Transportation expenses of staff/ youth and other stakeholders to the trainings/ seminars/ invitations requested by partner agencies (additional amount)</t>
  </si>
  <si>
    <t>Educational Assistance for elementary school students (victims of child labor and teenage mothers) 
(additional amount)</t>
  </si>
  <si>
    <t>Meetings/conferences/seminars/training participated</t>
  </si>
  <si>
    <t>Emergency Assistance to Persons with Disabilities and their Families</t>
  </si>
  <si>
    <t>Emergency assistance provided to PWDs and their families</t>
  </si>
  <si>
    <t>Emergency Assistane to Senior Citizens during disasters, calamities and other crisis situations</t>
  </si>
  <si>
    <t>Emergency assistance provided to SC</t>
  </si>
  <si>
    <t>Advocacy Campaign on Disability related laws</t>
  </si>
  <si>
    <t>Advocacy campaign conducted</t>
  </si>
  <si>
    <t>3000-000-1-01-014-001</t>
  </si>
  <si>
    <t>Assistance to ELCAC barangays</t>
  </si>
  <si>
    <t>ELCAC barangays provided assistance</t>
  </si>
  <si>
    <t>3000-000-1-01-014-002</t>
  </si>
  <si>
    <t>3000-000-1-01-014-003</t>
  </si>
  <si>
    <t>3000-000-1-01-014-004</t>
  </si>
  <si>
    <t>3000-000-1-01-014-005</t>
  </si>
  <si>
    <t>3000-000-1-01-014-006</t>
  </si>
  <si>
    <t>3000-000-1-01-014-007</t>
  </si>
  <si>
    <t>3000-000-1-01-014-008</t>
  </si>
  <si>
    <t>3000-000-1-01-014-009</t>
  </si>
  <si>
    <t>3000-000-1-01-014-010</t>
  </si>
  <si>
    <t>3000-000-1-01-014-011</t>
  </si>
  <si>
    <t>3000-000-1-01-014-012</t>
  </si>
  <si>
    <t>3000-000-1-01-014-013</t>
  </si>
  <si>
    <t>3000-000-1-01-014-014</t>
  </si>
  <si>
    <t>3000-000-1-01-014-015</t>
  </si>
  <si>
    <t>3000-000-1-01-014-016</t>
  </si>
  <si>
    <t>3000-000-1-01-014-017</t>
  </si>
  <si>
    <t>3000-000-1-01-014-017-001</t>
  </si>
  <si>
    <t>3000-000-1-01-014-017-002</t>
  </si>
  <si>
    <t>3000-000-1-01-014-017-003</t>
  </si>
  <si>
    <t>3000-000-1-01-014-017-004</t>
  </si>
  <si>
    <t>3000-000-1-01-014-017-005</t>
  </si>
  <si>
    <t>3000-000-1-01-014-018</t>
  </si>
  <si>
    <t>Food Expenses for quarantined prison guards/JO</t>
  </si>
  <si>
    <t>Food expenses provided</t>
  </si>
  <si>
    <t>1. Conduct of RCSP TEAM/PTF Immersion
2. Establishment of people’s organization (4IB &amp;76IB)</t>
  </si>
  <si>
    <t>PWO</t>
  </si>
  <si>
    <t>PPOC</t>
  </si>
  <si>
    <t>All planned immersions conducted
People's organization established</t>
  </si>
  <si>
    <t>PTF-ELCAC</t>
  </si>
  <si>
    <t>Establishment of POC Support Staff Office and purchase of office supplies and equipment</t>
  </si>
  <si>
    <t>PTF-ELCAC-ECLIP Secretariat</t>
  </si>
  <si>
    <t>Septemeber</t>
  </si>
  <si>
    <t>Established a functional POC support staff office</t>
  </si>
  <si>
    <t>Salary of Contractual Employees for POC Concerns</t>
  </si>
  <si>
    <t>1 Employee provided with salary</t>
  </si>
  <si>
    <t xml:space="preserve">Fuel, Oil and Lubricants for RCSP/PTF Immersion </t>
  </si>
  <si>
    <t>PTF-ELCAC members</t>
  </si>
  <si>
    <t xml:space="preserve">Support for Fuel, Oil and Lubricants for RCSP/PTF Immersion provided </t>
  </si>
  <si>
    <t>Repair and maintenace of Admin vehicle issued by the Provincial Government</t>
  </si>
  <si>
    <t>AFP/PNP/
DILG/ADMIN</t>
  </si>
  <si>
    <t>All vehicles assigned maintained, repaired if needed</t>
  </si>
  <si>
    <t>Skills Training and Livelihood program for FRs and MBs</t>
  </si>
  <si>
    <t>PTF-ELCAC ECLIP committee</t>
  </si>
  <si>
    <t>All planned Skills Training and Livelihood program for FRs and MBs conducted</t>
  </si>
  <si>
    <t>Support to PNP- Accommodation of PNP Personnel</t>
  </si>
  <si>
    <t>Support to operations of  RMFB/PNP Mobile Group</t>
  </si>
  <si>
    <t>Support to Operations of member agencies for COVID 19 Pandemic (food, medicines, face masks, alcohol, fuel, and other expenses)</t>
  </si>
  <si>
    <t>Purchase of face masks, gloves, and other related COVID-19 expenses</t>
  </si>
  <si>
    <t>Installation of CCTV cameras to Provincial Jail Facilities</t>
  </si>
  <si>
    <t>Operations COVID 19 Pandemic supported</t>
  </si>
  <si>
    <t>Availability of face masks, gloves and other related COVID-19 supplies</t>
  </si>
  <si>
    <t>CCTV cameras installed</t>
  </si>
  <si>
    <t>PNP</t>
  </si>
  <si>
    <t>PNP/AFP/
PCG/BFP</t>
  </si>
  <si>
    <t>POC members</t>
  </si>
  <si>
    <t>PGO/GSO</t>
  </si>
  <si>
    <t>Basic Fire Code Enforcement Course</t>
  </si>
  <si>
    <t>1 Basic Fire Code Enforcement Course conducted</t>
  </si>
  <si>
    <t>BFP</t>
  </si>
  <si>
    <t xml:space="preserve">Support to PNP- Accommodation of PNP Personnel </t>
  </si>
  <si>
    <t xml:space="preserve">Support to operations of RMFB/PNP Mobile Group provided </t>
  </si>
  <si>
    <t>1000-000-1-01-001-010</t>
  </si>
  <si>
    <t>1000-000-1-01-001-011</t>
  </si>
  <si>
    <t>1000-000-1-01-001-012</t>
  </si>
  <si>
    <t>1000-000-1-01-001-013</t>
  </si>
  <si>
    <t>1000-000-1-01-001-014</t>
  </si>
  <si>
    <t>1000-000-1-01-001-015</t>
  </si>
  <si>
    <t>1000-000-1-01-001-016</t>
  </si>
  <si>
    <t>1000-000-1-01-001-017</t>
  </si>
  <si>
    <t>1000-000-1-01-001-018</t>
  </si>
  <si>
    <t>1000-000-1-01-001-019</t>
  </si>
  <si>
    <t>1000-000-1-01-001-020</t>
  </si>
  <si>
    <t>1000-000-1-01-001-021</t>
  </si>
  <si>
    <t>1000-000-1-01-001-022</t>
  </si>
  <si>
    <t>3000-000-1-03-003-002</t>
  </si>
  <si>
    <t>3000-000-1-03-004-002</t>
  </si>
  <si>
    <t xml:space="preserve">Facilitate/ Support the Balik Lalawigan for Locally Stranded Individual( LSIs) </t>
  </si>
  <si>
    <t>PGO-ADMIN PESO</t>
  </si>
  <si>
    <t>81000-000-1-01-012(2)-006</t>
  </si>
  <si>
    <t>5,000 LSIs</t>
  </si>
  <si>
    <t>Ensure quality and shelf-life of the Ready-to-Use Therapeutic Food</t>
  </si>
  <si>
    <t>Provision of plastic boxes/pallets for storage of Ready to Use Therapeutic Foods/commodities (additional amount)</t>
  </si>
  <si>
    <t>Hauling of RUTF and RUSF</t>
  </si>
  <si>
    <t>Continous supply of RUTF and RUTF to MAM and SAM Children</t>
  </si>
  <si>
    <t>Job Orders for food processing</t>
  </si>
  <si>
    <t>Continous supply of Nutri-Powder</t>
  </si>
  <si>
    <t>Provision of pallets for Nutri-Powder</t>
  </si>
  <si>
    <t xml:space="preserve">Pallets provided </t>
  </si>
  <si>
    <t>Operational expenses</t>
  </si>
  <si>
    <t>Operational expenses provided</t>
  </si>
  <si>
    <t>Distribution of ingredients for Essential sa Batang Ganado (EBG) and food packs to families of malnourished children</t>
  </si>
  <si>
    <t>Renovation and improvement of food production 
facility and recipe development room</t>
  </si>
  <si>
    <t>Capacitated caregivers in food preparation and augmentation of basic food needs</t>
  </si>
  <si>
    <t>Improved facility for food production and recipe development</t>
  </si>
  <si>
    <t>Job Order for IEC development and production</t>
  </si>
  <si>
    <t>Conduct of Nutriiton Promotion Activities, Trainings and Meetings</t>
  </si>
  <si>
    <t>Equipment and materials for IEC development and     
production</t>
  </si>
  <si>
    <t>Equipment and materials proided</t>
  </si>
  <si>
    <t>Promotion activitied, trainings and meetings conducted</t>
  </si>
  <si>
    <t>Provision of toilet bowls, zinc sulphate (drops &amp; 
syrups) and hygiene kits to IP communities/areas</t>
  </si>
  <si>
    <t>Toilet bowls, zinc sulphate provided</t>
  </si>
  <si>
    <t>3000-000-1-01-013-025</t>
  </si>
  <si>
    <t>3000-000-1-01-013-026</t>
  </si>
  <si>
    <t>3000-000-1-01-013-027</t>
  </si>
  <si>
    <t>3000-000-1-01-013-028</t>
  </si>
  <si>
    <t>3000-000-1-01-013-029</t>
  </si>
  <si>
    <t>3000-000-1-01-013-030</t>
  </si>
  <si>
    <t>3000-000-1-01-013-031</t>
  </si>
  <si>
    <t>3000-000-1-01-013-032</t>
  </si>
  <si>
    <t>3000-000-1-01-013-032-001</t>
  </si>
  <si>
    <t>3000-000-1-01-013-032-002</t>
  </si>
  <si>
    <t>3000-000-1-01-013-032-003</t>
  </si>
  <si>
    <t>3000-000-1-01-013-032-004</t>
  </si>
  <si>
    <t>3000-000-1-01-013-033</t>
  </si>
  <si>
    <t>3000-000-1-01-013-033-001</t>
  </si>
  <si>
    <t>3000-000-1-01-013-033-002</t>
  </si>
  <si>
    <t>3000-000-1-01-013-034</t>
  </si>
  <si>
    <t>3000-000-1-01-013-035</t>
  </si>
  <si>
    <t>3000-000-1-03-006-005</t>
  </si>
  <si>
    <t>3000-000-1-03-006-006</t>
  </si>
  <si>
    <t>3000-000-1-03-006-007</t>
  </si>
  <si>
    <t>3000-000-1-03-006-008</t>
  </si>
  <si>
    <t>3000-000-1-03-006-009</t>
  </si>
  <si>
    <t>3000-000-1-03-006-010</t>
  </si>
  <si>
    <t>Evacuation Center</t>
  </si>
  <si>
    <r>
      <t>374.80 m</t>
    </r>
    <r>
      <rPr>
        <vertAlign val="superscript"/>
        <sz val="10"/>
        <color theme="1"/>
        <rFont val="Arial Narrow"/>
        <family val="2"/>
      </rPr>
      <t>2</t>
    </r>
  </si>
  <si>
    <t>Construction of Evacuation Center for the Pregnant Women and Lactating Mothers (Capitol Compound - Capitol Compound, Mamburao)</t>
  </si>
  <si>
    <t>LGSF-FA</t>
  </si>
  <si>
    <t>Fully functional resilient Evac Center constructed</t>
  </si>
  <si>
    <t xml:space="preserve">Construction of Bancuro Bridge, San Nicolas-Gea, Sablayan </t>
  </si>
  <si>
    <t>Concreting of Mendiola-Dayap FMR, Brgy. Dayap, Sta. Cruz</t>
  </si>
  <si>
    <t>Concreting of JNR San Agustin to Sitio Calamansian FMR, Brgy. San Agustin, Sablayan</t>
  </si>
  <si>
    <t>Concreting of Hacienda Yap to Sitio Iba FMR, Brgy. Aguas, Rizal</t>
  </si>
  <si>
    <t>Concreting of Brgy. Poblacion Proper to Sitio Limlim FMR, Brgy. Rizal, Rizal</t>
  </si>
  <si>
    <t>250LM; Span: 50M</t>
  </si>
  <si>
    <t>100LM</t>
  </si>
  <si>
    <t>80LM</t>
  </si>
  <si>
    <t>30M x 5M</t>
  </si>
  <si>
    <t>6.1M x 3,385M</t>
  </si>
  <si>
    <t>8000-000-1-01-008-004</t>
  </si>
  <si>
    <t>8000-000-1-01-008-004-001</t>
  </si>
  <si>
    <t>8000-000-1-01-008-004-002</t>
  </si>
  <si>
    <t>8000-000-1-01-008-004-003</t>
  </si>
  <si>
    <t>8000-000-1-01-008-004-004</t>
  </si>
  <si>
    <t>8000-000-1-01-008-004-005</t>
  </si>
  <si>
    <t>3000-LSB</t>
  </si>
  <si>
    <t xml:space="preserve">LOCAL SCHOOL BOARD </t>
  </si>
  <si>
    <t>Procurement of Radio Broadcasting Equipment</t>
  </si>
  <si>
    <t>Procurement of 100 pcs external harddrive</t>
  </si>
  <si>
    <t>Procurement of 127 units Laptop</t>
  </si>
  <si>
    <t>Procurement of 100 units Wifi Modem (Globe)</t>
  </si>
  <si>
    <t>Payment of monthly load at 1,500.00 for 100 units of Wifi modem for 5 mos.</t>
  </si>
  <si>
    <t>Procurement of 25 units printer with ink</t>
  </si>
  <si>
    <t>Procurement of 22 units photocopier with ink</t>
  </si>
  <si>
    <t>Procurement of 3 Units Portable Sound system</t>
  </si>
  <si>
    <t>Procurement of 6 Units LCD</t>
  </si>
  <si>
    <t>Payment/compensation/allowance of teachers locally hired and non-teaching personnel</t>
  </si>
  <si>
    <t>Basic Education Congress</t>
  </si>
  <si>
    <t>Printing of IP Resource Material</t>
  </si>
  <si>
    <t>Printing of AP Resource Materials</t>
  </si>
  <si>
    <t>Printing of Alternative Delivery Modules (ADM) for all grade levels and learning areas</t>
  </si>
  <si>
    <t>Purchase of Bigbooks/Storybooks</t>
  </si>
  <si>
    <t>Repair of Classrooms of Dapi ES</t>
  </si>
  <si>
    <t>Construction of Dapi Mult-ipurpose Hall</t>
  </si>
  <si>
    <t>PGO &amp; SDO BAC, PGO_GSO &amp; SDO Supply Office</t>
  </si>
  <si>
    <t>SDS, ASDS, CID Chief, All EPS</t>
  </si>
  <si>
    <t>PGO &amp; SDO BAC, PGO_GSO &amp; SDO Supply Office, Division IPEd Focal Person</t>
  </si>
  <si>
    <t>PGO &amp; SDO BAC, PGO_GSO &amp; SDO Supply Office, EPS- Araling Panlipunan</t>
  </si>
  <si>
    <t>PGO &amp; SDO BAC, PGO_GSO &amp; SDO Supply Office, EPS- ADM Coordinator</t>
  </si>
  <si>
    <t>PGO &amp; SDO BAC, PGO_GSO &amp; SDO Supply Office, EPS-LRMDS</t>
  </si>
  <si>
    <t>SDS, ASDS, BAC</t>
  </si>
  <si>
    <t>SEF</t>
  </si>
  <si>
    <t>Radio Broadcasting Equipment procured</t>
  </si>
  <si>
    <t>External hardrive procuured</t>
  </si>
  <si>
    <t xml:space="preserve">Laptop procured </t>
  </si>
  <si>
    <t>Wifi Modem procured</t>
  </si>
  <si>
    <t>Load provided</t>
  </si>
  <si>
    <t>Printer procured</t>
  </si>
  <si>
    <t>Photocopier procured</t>
  </si>
  <si>
    <t>Portable Sound system procured</t>
  </si>
  <si>
    <t>LCD procured</t>
  </si>
  <si>
    <t>Basic Education Congress conducted</t>
  </si>
  <si>
    <t>Materials provided</t>
  </si>
  <si>
    <t>Modules provided</t>
  </si>
  <si>
    <t>Bigbooks/storybooks purchased</t>
  </si>
  <si>
    <t>Classroom repaired</t>
  </si>
  <si>
    <t>Multi-purpose hall constructed</t>
  </si>
  <si>
    <t>3000-LSB-001</t>
  </si>
  <si>
    <t>3000-LSB-002</t>
  </si>
  <si>
    <t>3000-LSB-003</t>
  </si>
  <si>
    <t>3000-LSB-004</t>
  </si>
  <si>
    <t>3000-LSB-005</t>
  </si>
  <si>
    <t>3000-LSB-006</t>
  </si>
  <si>
    <t>3000-LSB-007</t>
  </si>
  <si>
    <t>3000-LSB-008</t>
  </si>
  <si>
    <t>3000-LSB-009</t>
  </si>
  <si>
    <t>3000-LSB-010</t>
  </si>
  <si>
    <t>3000-LSB-011</t>
  </si>
  <si>
    <t>3000-LSB-012</t>
  </si>
  <si>
    <t>3000-LSB-013</t>
  </si>
  <si>
    <t>3000-LSB-014</t>
  </si>
  <si>
    <t>3000-LSB-015</t>
  </si>
  <si>
    <t>3000-LSB-016</t>
  </si>
  <si>
    <t>3000-LSB-017</t>
  </si>
  <si>
    <t>IPAO</t>
  </si>
  <si>
    <t>Supplies/vegetable seeds</t>
  </si>
  <si>
    <t>1000-000-1-01-001-023</t>
  </si>
  <si>
    <t>Provision of rice seeds varieties and vegetable seeds to IP's in partnership with OPA which is climate resilient (additional amount)</t>
  </si>
  <si>
    <t>Food for work assistance to different PPA's of ICC's and tribal general assemblies and meetings (additional amount)</t>
  </si>
  <si>
    <t>1000-000-1-01-001-024</t>
  </si>
  <si>
    <t>Goods
Food packs</t>
  </si>
  <si>
    <t>Hiring of additional manpower (JO/Contractual)</t>
  </si>
  <si>
    <t>Manpower hired</t>
  </si>
  <si>
    <t>1000-000-1-01-001-025</t>
  </si>
  <si>
    <t>Financial Assistance</t>
  </si>
  <si>
    <t>Provision of tabet for IP enumerators</t>
  </si>
  <si>
    <t>1000-000-1-01-001-026</t>
  </si>
  <si>
    <t>1000-000-1-01-001-027</t>
  </si>
  <si>
    <t>Tablet provided</t>
  </si>
  <si>
    <t>1000-000-1-01-005-001</t>
  </si>
  <si>
    <t>Hiring of additional manpower for regular office functions (JO/Contractual)</t>
  </si>
  <si>
    <t>3000-000-1-03-007-002</t>
  </si>
  <si>
    <t>Hiring of additional manpower (Job Order)</t>
  </si>
  <si>
    <t>1,600LM</t>
  </si>
  <si>
    <t>COVID-19 Operations</t>
  </si>
  <si>
    <t>Activation of Emergency Operations Center and Incident Management Teams</t>
  </si>
  <si>
    <t xml:space="preserve">March </t>
  </si>
  <si>
    <t>Emergency Operations Center and Incident Management Team activated</t>
  </si>
  <si>
    <t>Budget augmentation for the purchase of PPEs and other COVID-19 related materials</t>
  </si>
  <si>
    <t>PPEs and other COVID-19 related materials purchased</t>
  </si>
  <si>
    <t>Provision of meals and snacks to different COVID-19 related meetings</t>
  </si>
  <si>
    <t>Meals and snacks to different meetings provided</t>
  </si>
  <si>
    <t>Provision of relief packs for the marginalized sectors affected by COVID-19 pandemic</t>
  </si>
  <si>
    <t>Relief packs to marginalized sectors provided</t>
  </si>
  <si>
    <t>Provision of food for the Response Clusters, Incident Management Teams and Frontliners of COVID-19 oeprations</t>
  </si>
  <si>
    <t>Food for Response clusters, Incident Management Teams and frontliners provided</t>
  </si>
  <si>
    <t>Budget augmentation for the purchase of supplies/materials needed for the Management of human remains, Locally Stranded Individuals, ROFs/OFWs and other COVID-19 logistical requirements and Operational expenses</t>
  </si>
  <si>
    <t>Supplies and materials needed for the Management  of Human remains, locally stranded  individuals, ROFs/OFWs and other COVID-19 logistical requirements and Oeprational expenses purchased</t>
  </si>
  <si>
    <t>Budget Augentation for the installation of Base radio anteena to different PDRRMO sub-offices, and Communicty and District Hospitals to enhance response coordination</t>
  </si>
  <si>
    <t>Base radio anteena installed to different PDRRMO sub-offices, and Communicty and District hospitals</t>
  </si>
  <si>
    <t>Budget Augmentation for the purchase of rescue equipments and materials to enhance response capabilities</t>
  </si>
  <si>
    <t>Rescue euipments and materials purchased</t>
  </si>
  <si>
    <t>9000-000-1-03-008-012</t>
  </si>
  <si>
    <t>9000-000-1-03-008-012-001</t>
  </si>
  <si>
    <t>9000-000-1-03-008-012-002</t>
  </si>
  <si>
    <t>9000-000-1-03-008-012-003</t>
  </si>
  <si>
    <t>9000-000-1-03-008-012-004</t>
  </si>
  <si>
    <t>9000-000-1-03-008-012-005</t>
  </si>
  <si>
    <t>9000-000-1-03-008-012-006</t>
  </si>
  <si>
    <t>9000-000-1-03-008-012-007</t>
  </si>
  <si>
    <t>9000-000-1-03-008-012-008</t>
  </si>
  <si>
    <t>ENRO</t>
  </si>
  <si>
    <t>AMOUNT of Climate Change expenditure 
(In Thousand Pesos)</t>
  </si>
  <si>
    <t>9000-000-1-02-002-001</t>
  </si>
  <si>
    <t>PDRRMO/
PHO</t>
  </si>
  <si>
    <t>SUPPLEMENTAL ANNUAL INVESTMENT PROGRAM (AIP) FY 2020</t>
  </si>
  <si>
    <t>AIP Reference Code           
(1)</t>
  </si>
  <si>
    <t>PA-PESO</t>
  </si>
  <si>
    <t>8000-000-1-01-008-002-005</t>
  </si>
  <si>
    <t>8000-000-1-01-008-002-006</t>
  </si>
  <si>
    <t>Construction/concreting of Gapasan to Kawit FTMR Brgy. Gapasan, Magsaysay</t>
  </si>
  <si>
    <t>3KM</t>
  </si>
  <si>
    <t>Upgrading/improvement of Camburay Canwaling FMR, San Jose</t>
  </si>
  <si>
    <t>1KM</t>
  </si>
  <si>
    <t>Roads</t>
  </si>
  <si>
    <t>8000-000-1-01-008-005</t>
  </si>
  <si>
    <t>Upgrading/improvement of MWCR to San Agustin Road, San Jose</t>
  </si>
  <si>
    <t>3.210 KM</t>
  </si>
  <si>
    <t>Upgrading/improvement of Ibud-Tagumpay-Victoria Road, Sablayan</t>
  </si>
  <si>
    <t>8000-000-1-01-008-005-001</t>
  </si>
  <si>
    <t>8000-000-1-01-008-005-002</t>
  </si>
  <si>
    <t>2.400KM</t>
  </si>
  <si>
    <t>8000-000-1-01-008-005-003</t>
  </si>
  <si>
    <t>Establishment of Evacuation Center in Mamburao and Sablayan</t>
  </si>
  <si>
    <t>Procurement of Laboratory Supplies</t>
  </si>
  <si>
    <t>3000-000-1-01-013-036</t>
  </si>
  <si>
    <t>3000-000-1-01-013-037</t>
  </si>
  <si>
    <t>Construction of COVID-19 Testing Laboratory's Negative Pressure System</t>
  </si>
  <si>
    <t>Testing Laboratory's Negative Pressure System constructed</t>
  </si>
  <si>
    <t>Laboratory supplies procured</t>
  </si>
  <si>
    <t>8000-000-1-01-008-001-006</t>
  </si>
  <si>
    <t>8000-000-1-01-008-001-007</t>
  </si>
  <si>
    <t>Upgrading/improvement of JNR to Lourdes Provincial Road, Magsaysay</t>
  </si>
  <si>
    <t>Construction of Evacuation Center for the Pregnant Women and Lactating Mothers 
(Brgy. Murtha, San Jose)</t>
  </si>
  <si>
    <t>Construction of Evacuation Center for the Pregnant Women and Lactating Mothers 
(Sablayan)</t>
  </si>
  <si>
    <t>Construction of Evacuation Center for the Pregnant Women and Lactating Mothers 
(Lubang)</t>
  </si>
  <si>
    <t>Construction of Farm to Market Hanging Bridge, So. Panlabayan, Manoot, Rizal</t>
  </si>
  <si>
    <t>Construction of Farm to Market Hanging Bridge, So. Mamot, Malpalon, Calintaan</t>
  </si>
  <si>
    <t>Construction of Farm to Market Hanging Bridge, So. Labayan, Poypoy, Calintaan</t>
  </si>
  <si>
    <t>Construction of Farm to Market Hanging Bridge, So. Agsig-ang, Mananao, Paluan</t>
  </si>
  <si>
    <t>Construction of Farm to Market Hanging Bridge, So. Albunan, Manoot, Rizal</t>
  </si>
  <si>
    <t>8000-000-1-01-016-001-026</t>
  </si>
  <si>
    <t>Purchase of two (2) units Multi-purpose Vehicle (MPVs)</t>
  </si>
  <si>
    <t>PGOM/OPA</t>
  </si>
  <si>
    <t>MPVs procured</t>
  </si>
  <si>
    <t>TF</t>
  </si>
  <si>
    <t>TREASURY OPERATIONS PROGRAM</t>
  </si>
  <si>
    <t>Treasury Operations Services</t>
  </si>
  <si>
    <t>HEALTH SERVICES PROGRAM</t>
  </si>
  <si>
    <t>Hiring of contractual employees</t>
  </si>
  <si>
    <t>Contractual employees hired</t>
  </si>
  <si>
    <t>Consultant hired</t>
  </si>
  <si>
    <t>Hiring of consultant (Consultancy Services)</t>
  </si>
  <si>
    <t>Procurement of office equipment/furniture and fixtures/IT Equipment</t>
  </si>
  <si>
    <t>Office equipment/furniture &amp; fixtures/IT equipment procured</t>
  </si>
  <si>
    <t>3000-000-1-01-001(2)</t>
  </si>
  <si>
    <t xml:space="preserve">OFFICE OF THE GOVERNOR - WARDEN </t>
  </si>
  <si>
    <t>HUMANE SAFE- KEEPING, REHABILITATION AND DEVELOPMENT OF PERSON DEPRIVED OF LIBERTY (PDL)</t>
  </si>
  <si>
    <t>3000-000-1-01-001(2)-001</t>
  </si>
  <si>
    <t>Hiring of job order</t>
  </si>
  <si>
    <t>PGO-PWO</t>
  </si>
  <si>
    <t>ENVIRONMENTAL MANAGEMENT PROGRAM</t>
  </si>
  <si>
    <t xml:space="preserve">STRENGTHENING THE MAINTENANCE CAPABILITY OF LIGHT &amp; HEAVY EQUIPMENT PROGRAM </t>
  </si>
  <si>
    <t>1000-000-1-01-005-001-001-S#2</t>
  </si>
  <si>
    <t>3000-000-1-01-013-001-001-S#2</t>
  </si>
  <si>
    <t>3000-000-1-01-013-001-002-S#2</t>
  </si>
  <si>
    <t>3000-000-1-01-001(2)-001-001-S#2</t>
  </si>
  <si>
    <t>8000-000-1-03-010-001-001-S#2</t>
  </si>
  <si>
    <t>9000-000-1-02-002-001-001-S#2</t>
  </si>
  <si>
    <t>EXECUTIVE GOVERNANCE PROGRAM</t>
  </si>
  <si>
    <t>1000-000-1-01-001-001-001-S#2</t>
  </si>
  <si>
    <t>Provision of maintenance and other operating expenses</t>
  </si>
  <si>
    <t>Operating expenses provided</t>
  </si>
  <si>
    <t>LEGISLATIVE PROGRAM</t>
  </si>
  <si>
    <t>1000-000-1-01-003-001-001-S#2</t>
  </si>
  <si>
    <t>1000-000-1-01-003-001-002-S#2</t>
  </si>
  <si>
    <t>GENERAL SERVICES PROGRAM</t>
  </si>
  <si>
    <t>Repair and maintenance of PASSO</t>
  </si>
  <si>
    <t>1000-000-1-01-015-001-001-S#2</t>
  </si>
  <si>
    <t>PASSO repaired and maintained</t>
  </si>
  <si>
    <t>Procurement of office equipment, furniture &amp; fixtures and other supplies</t>
  </si>
  <si>
    <t>MANAGEMENT AND ADMINISTRATION PROGRAM</t>
  </si>
  <si>
    <t>1000-000-1-01-012-001-001-S#2</t>
  </si>
  <si>
    <t>OPaD</t>
  </si>
  <si>
    <t>Office equipment, furniture &amp; fixtures and other supplies procured</t>
  </si>
  <si>
    <t>ENGINEERING AND INFRASTRUCTURE MANAGEMENT PROGRAM</t>
  </si>
  <si>
    <t>Additional works to PGOM Sub-office San Jose</t>
  </si>
  <si>
    <t>8000-000-1-01-008-001-001-S#2</t>
  </si>
  <si>
    <t>8000-000-1-01-008-001-002-S#2</t>
  </si>
  <si>
    <t>8000-000-1-01-008-001-003-S#2</t>
  </si>
  <si>
    <t>Hirinf of additional manpower (JO/Contractual</t>
  </si>
  <si>
    <t>Additional works provided</t>
  </si>
  <si>
    <t>Construction of OMPH  Perimeter Fence (additional)</t>
  </si>
  <si>
    <t>OMPH Permiter fence constructed</t>
  </si>
  <si>
    <t>Repair/rehabilitation of Grandstand at PTMSMNHS San Jose (Isolation Facility)</t>
  </si>
  <si>
    <t xml:space="preserve">Isolation facility </t>
  </si>
  <si>
    <t>8000-000-1-01-008-001-004-S#2</t>
  </si>
  <si>
    <t>Improvement of SJDH San Jose</t>
  </si>
  <si>
    <t>SJDH improved</t>
  </si>
  <si>
    <t>8000-000-1-01-008-001-005-S#2</t>
  </si>
  <si>
    <t>Concreting of SJDH service road</t>
  </si>
  <si>
    <t>Service road concreted</t>
  </si>
  <si>
    <t>8000-000-1-01-008-001-006-S#2</t>
  </si>
  <si>
    <t>8000-000-1-01-008-001-007-S#2</t>
  </si>
  <si>
    <t>Rehabilitation of Provincial Jail, Magbay, San Jose</t>
  </si>
  <si>
    <t>Provincial jail rehabilitated</t>
  </si>
  <si>
    <t>1000-000-1-01-001-001-002-S#2</t>
  </si>
  <si>
    <t>1000-000-1-01-001-001-003-S#2</t>
  </si>
  <si>
    <t xml:space="preserve">Repair and maintenance of vehicle </t>
  </si>
  <si>
    <t>Vehicle maintained</t>
  </si>
  <si>
    <t>1000-000-1-01-001-001-004-S#2</t>
  </si>
  <si>
    <t>Rehabilitation of old bldg/construction of halfway house Mamburao</t>
  </si>
  <si>
    <t>Halfway house Mamburao rehabilitated</t>
  </si>
  <si>
    <t>1000-000-1-01-001-001-005-S#2</t>
  </si>
  <si>
    <t>Utilities, Food and Internet Expenses of Halfway House for FRs/MBs</t>
  </si>
  <si>
    <t>AGRICULTURAL AND FISHERY PRODUCTION PROGRAM</t>
  </si>
  <si>
    <t>Operation of 9.5 hectares Seed Production Farm</t>
  </si>
  <si>
    <t>8000-000-1-01-016-001-001-S#2</t>
  </si>
  <si>
    <t>Seed production farm operated</t>
  </si>
  <si>
    <t>PGO-PPOC</t>
  </si>
  <si>
    <t>PGO-PDAO</t>
  </si>
  <si>
    <t>Provision of office equipment/furniture &amp; fixtures/IT equipment and other supplies</t>
  </si>
  <si>
    <t>1000-000-1-01-001-001-006-S#2</t>
  </si>
  <si>
    <t>Halfway House operations</t>
  </si>
  <si>
    <t>PGO-AKAPHUB</t>
  </si>
  <si>
    <t>All equipments, furniture and fixtures are procured and used for the new office under Community Affairs Office.</t>
  </si>
  <si>
    <t>1000-000-1-01-001-001-007-S#2</t>
  </si>
  <si>
    <t>Monthly Rental, Electricity, and Water Expenses Supported</t>
  </si>
  <si>
    <t>Culture and Arts Operation</t>
  </si>
  <si>
    <t>PGO-Culture &amp; Arts</t>
  </si>
  <si>
    <t>1000-000-1-01-001-001-008-S#2</t>
  </si>
  <si>
    <t>COVID 19 protective gears and materials</t>
  </si>
  <si>
    <t>PGO-PPOC/PDAO/C&amp;A</t>
  </si>
  <si>
    <t>1000-000-1-01-001-001-009-S#2</t>
  </si>
  <si>
    <t>PGO-PCDO</t>
  </si>
  <si>
    <t>Provincial Cooperative Development Office Institutionalized and personnel requirement partially completed</t>
  </si>
  <si>
    <t>1000-000-1-01-001-001-010-S#2</t>
  </si>
  <si>
    <t>1000-000-1-01-001-001-011-S#2</t>
  </si>
  <si>
    <t xml:space="preserve">Seminars and Training </t>
  </si>
  <si>
    <t>Cooperative Formation</t>
  </si>
  <si>
    <t xml:space="preserve">Cooperative Program for Rehabilitation </t>
  </si>
  <si>
    <t>Occidental Mindoro Year End Review of Development Plan</t>
  </si>
  <si>
    <t>Cooperative Month Celebration</t>
  </si>
  <si>
    <t>Training for Submission of Cooperative Annual Progress Report (CAPR) and Cooperative Annual Progress Report of Income Stament (CAPRIS) conducted</t>
  </si>
  <si>
    <t>Cooperative formed in ELCAC covered barangay (Brgy.Monteclaro, Brgy.Naibuan)</t>
  </si>
  <si>
    <t>Compliance and Operations review conducted</t>
  </si>
  <si>
    <t>Develoment Plan of Cooperatives Reviewed / Evaluated</t>
  </si>
  <si>
    <t>Provincial Cooperative Gawad Parangal initiated and successfully done</t>
  </si>
  <si>
    <t>1000-000-1-01-001-001-012-S#2</t>
  </si>
  <si>
    <t>1000-000-1-01-001-001-013-S#2</t>
  </si>
  <si>
    <t>1000-000-1-01-001-001-014-S#2</t>
  </si>
  <si>
    <t>1000-000-1-01-001-001-015-S#2</t>
  </si>
  <si>
    <t>Hiring of additional manpower (JO/Contractual</t>
  </si>
  <si>
    <t>General Administration</t>
  </si>
  <si>
    <t>1000-000-1-01-001-001-001-S#3</t>
  </si>
  <si>
    <t>November</t>
  </si>
  <si>
    <t>Trainings and seminars conducted in consonance to the health protocol due to global pandemic (social distancing)</t>
  </si>
  <si>
    <t>1000-000-1-01-001-001-002-S#3</t>
  </si>
  <si>
    <t>Compliance and Operations review conducted in three (3) batches</t>
  </si>
  <si>
    <t>1000-000-1-01-001-001-003-S#3</t>
  </si>
  <si>
    <t>Cooperative Cliniquing</t>
  </si>
  <si>
    <t xml:space="preserve">Non-compliant cooperatives given technical assistance for proper documentattion to comply with the CDA's MC pertaining to COC </t>
  </si>
  <si>
    <t>1000-000-1-01-001-001-004-S#3</t>
  </si>
  <si>
    <t>Financial Assistance to  Cooperatives</t>
  </si>
  <si>
    <t>Financial Assistance given to various cooperatives</t>
  </si>
  <si>
    <t>8000-000-1-01-008-001-001-S#3</t>
  </si>
  <si>
    <t>CT SCAN Room renovated</t>
  </si>
  <si>
    <t>8000-000-1-01-008-001-002-S#3</t>
  </si>
  <si>
    <t xml:space="preserve">Construction of Sta. Cruz Community Hospital Emergency Complex </t>
  </si>
  <si>
    <t>Sta. Cruz Community Hospital Emergency Complex constructed</t>
  </si>
  <si>
    <t>8000-000-1-01-008-001-003-S#3</t>
  </si>
  <si>
    <t>OMPH Cadaver Holding Area rehabilitated</t>
  </si>
  <si>
    <t>PEO/PHO</t>
  </si>
  <si>
    <t>Rehabilitation/Improvement of OMPH Cadaver Holding Area</t>
  </si>
  <si>
    <t>Renovation/Alteration of CT SCAN Room in SJDH</t>
  </si>
  <si>
    <t>Establishment of Furnished Breasfeeding Room at the Provincial Capitol</t>
  </si>
  <si>
    <t>Breastfeeding room</t>
  </si>
  <si>
    <t>3000-000-1-01-013-001-001#3</t>
  </si>
  <si>
    <t xml:space="preserve">Production assistance provided </t>
  </si>
  <si>
    <t>8000-000-1-01-008-001-004-S#3</t>
  </si>
  <si>
    <t>Improvement/extension of administrative office room of Abra de Ilog Community Hospital</t>
  </si>
  <si>
    <t>Office room</t>
  </si>
  <si>
    <t>Suportang Pangkabuhayan sa Kababaihan sa Gitna ng Pandemya Project</t>
  </si>
  <si>
    <t>SOCIAL WELFARE AND DEVELOPMENT PROGRAM</t>
  </si>
  <si>
    <t>3000-000-1-01-014-001-001-S#3</t>
  </si>
  <si>
    <t xml:space="preserve">   </t>
  </si>
  <si>
    <t xml:space="preserve">    </t>
  </si>
  <si>
    <t xml:space="preserve"> </t>
  </si>
  <si>
    <t xml:space="preserve">     </t>
  </si>
  <si>
    <t>DISASTER RISK REDUCTION MANAGEMENT PROGRAM</t>
  </si>
  <si>
    <t>I. PRODUCTION ENHANCEMENT</t>
  </si>
  <si>
    <t>1. Provision of Vegetable Seeds (All Municipalities)</t>
  </si>
  <si>
    <t>2.Provision of Onion Seeds (All Municipalities)</t>
  </si>
  <si>
    <t>3. Provision of Monggo Seeds (All Municipalities)</t>
  </si>
  <si>
    <t>OPA/MAO</t>
  </si>
  <si>
    <t>Affected farmers provided vegetable seeds</t>
  </si>
  <si>
    <t>Affected farmers provided onion seeds</t>
  </si>
  <si>
    <t>NDRRMF</t>
  </si>
  <si>
    <t>Affected farmers provided mongo seeds</t>
  </si>
  <si>
    <t>Affected farmers provided hybrid corn  seeds</t>
  </si>
  <si>
    <t>Affected farmers provided tilapia fry and feeds</t>
  </si>
  <si>
    <t>Seaweeds planting materials and supplies provided to target farmers</t>
  </si>
  <si>
    <t>Gill nets and sinker provided</t>
  </si>
  <si>
    <t>Provision of Patient Transport vehicle (Mamburao)</t>
  </si>
  <si>
    <t>PVET, OPA, MAO</t>
  </si>
  <si>
    <t>Affected provided assistance</t>
  </si>
  <si>
    <t>Affected farmers provided assistance</t>
  </si>
  <si>
    <t>CY 2021</t>
  </si>
  <si>
    <t>Civil Service office repareid/rehabilitated</t>
  </si>
  <si>
    <t>Damaged at LDH repaired/rehabilitated</t>
  </si>
  <si>
    <t>Coverd court repaired/rehabilitated</t>
  </si>
  <si>
    <t>Vigo Multi-purpose reconstructed</t>
  </si>
  <si>
    <t>PDRRMO, PHO</t>
  </si>
  <si>
    <t>9000-000-1-03-008-001-001</t>
  </si>
  <si>
    <t>9000-000-1-03-008-001-001-001-S#3</t>
  </si>
  <si>
    <t>9000-000-1-03-008-001-001-002-S#3</t>
  </si>
  <si>
    <t>9000-000-1-03-008-001-001-003-S#3</t>
  </si>
  <si>
    <t>9000-000-1-03-008-001-001-004-S#3</t>
  </si>
  <si>
    <t>9000-000-1-03-008-001-001-005-S#3</t>
  </si>
  <si>
    <t>9000-000-1-03-008-001-001-006-S#3</t>
  </si>
  <si>
    <t>9000-000-1-03-008-001-001-007-S#3</t>
  </si>
  <si>
    <t>9000-000-1-03-008-001-002</t>
  </si>
  <si>
    <t>9000-000-1-03-008-001-002-001-S#3</t>
  </si>
  <si>
    <t>9000-000-1-03-008-001-002-002-S#3</t>
  </si>
  <si>
    <t>9000-000-1-03-008-001-002-003-S#3</t>
  </si>
  <si>
    <t>9000-000-1-03-008-001-002-004-S#3</t>
  </si>
  <si>
    <t>9000-000-1-03-008-001-002-005-S#3</t>
  </si>
  <si>
    <t>9000-000-1-03-008-001-002-006-S#3</t>
  </si>
  <si>
    <t>9000-000-1-03-008-001-002-007-S#3</t>
  </si>
  <si>
    <t>9000-000-1-03-008-001-003</t>
  </si>
  <si>
    <t>9000-000-1-03-008-001-003-001-S#3</t>
  </si>
  <si>
    <t>9000-000-1-03-008-001-003-002-S#3</t>
  </si>
  <si>
    <t>9000-000-1-03-008-001-003-003-S#3</t>
  </si>
  <si>
    <t>9000-000-1-03-008-001-003-004-S#3</t>
  </si>
  <si>
    <t>9000-000-1-03-008-001-003-005-S#3</t>
  </si>
  <si>
    <t>9000-000-1-03-008-001-004</t>
  </si>
  <si>
    <t>9000-000-1-03-008-001-004-001-S#3</t>
  </si>
  <si>
    <t>8000-000-1-01-008-001-005-S#3</t>
  </si>
  <si>
    <t>Installation and fabrication of solar street lights provincewide</t>
  </si>
  <si>
    <t>Solar street lights</t>
  </si>
  <si>
    <t xml:space="preserve">Distribution and awarding of financial incentives and recognition to qualified senior citizen every month </t>
  </si>
  <si>
    <t>3000-000-1-01-014-001-002-S#3</t>
  </si>
  <si>
    <t>Qualified SC s provided with incentives and recognition</t>
  </si>
  <si>
    <t>4. Provision of Hybrid Corn Seeds 
(All Municipalities except Looc and Lubang)</t>
  </si>
  <si>
    <t>6. Provision of Seaweeds Planting Materials and Supplies/Materials (San Jose, Magsaysay )</t>
  </si>
  <si>
    <t>7. Provision of gill nets with floater and sinker 
(San Jose, Magsaysay )</t>
  </si>
  <si>
    <t>Nov. 2020</t>
  </si>
  <si>
    <t>Dec. 2020</t>
  </si>
  <si>
    <t>NDRRMF &amp; PGOM-5% Calamity Fund</t>
  </si>
  <si>
    <t>II. LIVESTOCKS</t>
  </si>
  <si>
    <t>1. Provision of financial assistance to 26 affected farmers (swine) (Municipalities with reported affected farmers)</t>
  </si>
  <si>
    <t>2. Provision of financial assistance to 105 affected farmers (Goat) (Municipalities with reported affected farmers)</t>
  </si>
  <si>
    <t>3. Provision of financial assistance to affected farmers (poultry) (Municipalities with reported affected farmers)</t>
  </si>
  <si>
    <t>4. Provision of financial assistance to affected farmers (cattle) (Municipalities with reported affected farmers)</t>
  </si>
  <si>
    <t>5. Provision of financial assistance to affected farmers (carabao) (Municipalities with reported affected farmers)</t>
  </si>
  <si>
    <t>6. Provision of broiler chicken with feeds, vitamins and other necessary supplies (All municipalities)</t>
  </si>
  <si>
    <t>7. Provision of ready to lay chicken with feeds, vitamins and other necessary supplies (All municipalities)</t>
  </si>
  <si>
    <t>PGOM-5% Calamity Fund</t>
  </si>
  <si>
    <t>2. Repair/Rehabilitation of Lubang District Hospital</t>
  </si>
  <si>
    <t>1. Repair/rehabilitation of Civil Service Office Building (Mamburao )</t>
  </si>
  <si>
    <t>3. Repair/rehabilitation  of covered court 
(Brgy. 4, San Jose)</t>
  </si>
  <si>
    <t>4. Reconstruction of Vigo Multi-Purpose Hall (Lubang )</t>
  </si>
  <si>
    <t>5. Repair/Rehabilitation of Lagnas Covered Court (Lagnas, Sablayan)</t>
  </si>
  <si>
    <t>IV. SOCIAL</t>
  </si>
  <si>
    <t>2 units Patient transport vehicle purchased</t>
  </si>
  <si>
    <t>III. INFRASTRUCTURE</t>
  </si>
  <si>
    <t>5. Provision of Tilapia/Bangus Fry and feeds 
(All Municipalities except Looc and Lubang)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</si>
</sst>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theme="1"/>
      <name val="Calibri"/>
      <family val="2"/>
      <scheme val="minor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Calibri"/>
      <family val="2"/>
      <scheme val="minor"/>
    </font>
    <font>
      <b/>
      <sz val="10"/>
      <name val="Arial Narrow"/>
      <family val="2"/>
    </font>
    <font>
      <vertAlign val="superscript"/>
      <sz val="10"/>
      <color theme="1"/>
      <name val="Arial Narrow"/>
      <family val="2"/>
    </font>
    <font>
      <b/>
      <i/>
      <sz val="11"/>
      <name val="Arial Narrow"/>
      <family val="2"/>
    </font>
    <font>
      <b/>
      <i/>
      <sz val="11"/>
      <color theme="1"/>
      <name val="Arial Narrow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color theme="1"/>
      <name val="Arial Narrow"/>
      <family val="2"/>
    </font>
    <font>
      <b/>
      <i/>
      <sz val="9"/>
      <color theme="1"/>
      <name val="Arial Narrow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134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34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9"/>
      <name val="Arial Narrow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8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30" fillId="0" borderId="0"/>
    <xf numFmtId="0" fontId="4" fillId="0" borderId="0"/>
    <xf numFmtId="9" fontId="29" fillId="0" borderId="0" applyFont="0" applyFill="0" applyBorder="0" applyAlignment="0" applyProtection="0"/>
    <xf numFmtId="0" fontId="1" fillId="0" borderId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7" borderId="0" applyNumberFormat="0" applyBorder="0" applyAlignment="0" applyProtection="0"/>
    <xf numFmtId="0" fontId="32" fillId="11" borderId="0" applyNumberFormat="0" applyBorder="0" applyAlignment="0" applyProtection="0"/>
    <xf numFmtId="0" fontId="33" fillId="28" borderId="19" applyNumberFormat="0" applyAlignment="0" applyProtection="0"/>
    <xf numFmtId="0" fontId="34" fillId="29" borderId="20" applyNumberFormat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5" fillId="0" borderId="0" applyFont="0" applyFill="0" applyBorder="0" applyAlignment="0" applyProtection="0">
      <alignment vertical="center"/>
    </xf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center"/>
    </xf>
    <xf numFmtId="165" fontId="4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center"/>
    </xf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center"/>
    </xf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center"/>
    </xf>
    <xf numFmtId="165" fontId="29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center"/>
    </xf>
    <xf numFmtId="165" fontId="29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center"/>
    </xf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21" applyNumberFormat="0" applyFill="0" applyAlignment="0" applyProtection="0"/>
    <xf numFmtId="0" fontId="39" fillId="0" borderId="22" applyNumberFormat="0" applyFill="0" applyAlignment="0" applyProtection="0"/>
    <xf numFmtId="0" fontId="40" fillId="0" borderId="2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9" applyNumberFormat="0" applyAlignment="0" applyProtection="0"/>
    <xf numFmtId="0" fontId="42" fillId="0" borderId="24" applyNumberFormat="0" applyFill="0" applyAlignment="0" applyProtection="0"/>
    <xf numFmtId="0" fontId="43" fillId="30" borderId="0" applyNumberFormat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1" fillId="0" borderId="0"/>
    <xf numFmtId="0" fontId="45" fillId="0" borderId="0">
      <alignment vertical="center"/>
    </xf>
    <xf numFmtId="0" fontId="4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31" borderId="25" applyNumberFormat="0" applyFont="0" applyAlignment="0" applyProtection="0"/>
    <xf numFmtId="0" fontId="48" fillId="28" borderId="26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" fillId="0" borderId="0" applyFont="0" applyFill="0" applyAlignment="0">
      <alignment wrapText="1"/>
    </xf>
    <xf numFmtId="0" fontId="49" fillId="2" borderId="13" applyNumberFormat="0" applyFont="0" applyFill="0" applyAlignment="0">
      <alignment horizontal="left"/>
    </xf>
    <xf numFmtId="0" fontId="50" fillId="0" borderId="0" applyNumberFormat="0" applyFill="0" applyBorder="0" applyAlignment="0" applyProtection="0"/>
    <xf numFmtId="0" fontId="51" fillId="0" borderId="27" applyNumberFormat="0" applyFill="0" applyAlignment="0" applyProtection="0"/>
    <xf numFmtId="0" fontId="52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9" fillId="0" borderId="0"/>
    <xf numFmtId="0" fontId="4" fillId="0" borderId="0"/>
    <xf numFmtId="0" fontId="29" fillId="0" borderId="0"/>
    <xf numFmtId="0" fontId="1" fillId="0" borderId="0"/>
    <xf numFmtId="0" fontId="1" fillId="0" borderId="0"/>
    <xf numFmtId="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center"/>
    </xf>
    <xf numFmtId="165" fontId="35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0" fontId="44" fillId="0" borderId="0">
      <alignment vertical="center"/>
    </xf>
    <xf numFmtId="0" fontId="30" fillId="0" borderId="0"/>
    <xf numFmtId="0" fontId="47" fillId="0" borderId="0"/>
    <xf numFmtId="0" fontId="3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52">
    <xf numFmtId="0" fontId="0" fillId="0" borderId="0" xfId="0"/>
    <xf numFmtId="0" fontId="6" fillId="0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5" fontId="7" fillId="0" borderId="0" xfId="1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5" fontId="7" fillId="0" borderId="0" xfId="1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165" fontId="6" fillId="0" borderId="1" xfId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165" fontId="7" fillId="0" borderId="3" xfId="1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5" fontId="7" fillId="2" borderId="1" xfId="1" applyFont="1" applyFill="1" applyBorder="1" applyAlignment="1">
      <alignment horizontal="center" vertical="center" wrapText="1"/>
    </xf>
    <xf numFmtId="165" fontId="2" fillId="2" borderId="1" xfId="1" applyFont="1" applyFill="1" applyBorder="1" applyAlignment="1">
      <alignment vertical="center" wrapText="1"/>
    </xf>
    <xf numFmtId="165" fontId="7" fillId="0" borderId="1" xfId="1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65" fontId="2" fillId="2" borderId="1" xfId="1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0" borderId="1" xfId="0" quotePrefix="1" applyFont="1" applyBorder="1" applyAlignment="1">
      <alignment vertical="center"/>
    </xf>
    <xf numFmtId="0" fontId="7" fillId="0" borderId="5" xfId="0" quotePrefix="1" applyFont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165" fontId="7" fillId="0" borderId="5" xfId="0" applyNumberFormat="1" applyFont="1" applyBorder="1" applyAlignment="1">
      <alignment vertical="center"/>
    </xf>
    <xf numFmtId="43" fontId="2" fillId="2" borderId="1" xfId="1" applyNumberFormat="1" applyFont="1" applyFill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165" fontId="2" fillId="2" borderId="1" xfId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65" fontId="7" fillId="2" borderId="1" xfId="1" applyFont="1" applyFill="1" applyBorder="1" applyAlignment="1">
      <alignment vertical="center"/>
    </xf>
    <xf numFmtId="165" fontId="2" fillId="0" borderId="0" xfId="1" applyFont="1" applyAlignment="1">
      <alignment vertical="center"/>
    </xf>
    <xf numFmtId="165" fontId="2" fillId="0" borderId="1" xfId="1" applyFont="1" applyBorder="1" applyAlignment="1">
      <alignment horizontal="center" vertical="center"/>
    </xf>
    <xf numFmtId="165" fontId="2" fillId="0" borderId="0" xfId="1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vertical="center"/>
    </xf>
    <xf numFmtId="0" fontId="7" fillId="2" borderId="11" xfId="0" applyFont="1" applyFill="1" applyBorder="1" applyAlignment="1" applyProtection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4" fontId="7" fillId="2" borderId="1" xfId="1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165" fontId="6" fillId="2" borderId="1" xfId="1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3" borderId="1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/>
    </xf>
    <xf numFmtId="0" fontId="7" fillId="3" borderId="1" xfId="0" quotePrefix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2" fillId="3" borderId="1" xfId="1" applyFont="1" applyFill="1" applyBorder="1" applyAlignment="1">
      <alignment horizontal="center" vertical="center"/>
    </xf>
    <xf numFmtId="4" fontId="7" fillId="3" borderId="1" xfId="1" applyNumberFormat="1" applyFont="1" applyFill="1" applyBorder="1" applyAlignment="1">
      <alignment horizontal="right" vertical="center"/>
    </xf>
    <xf numFmtId="165" fontId="6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3" fontId="2" fillId="3" borderId="1" xfId="0" applyNumberFormat="1" applyFont="1" applyFill="1" applyBorder="1" applyAlignment="1">
      <alignment horizontal="center" vertical="top" wrapText="1"/>
    </xf>
    <xf numFmtId="165" fontId="7" fillId="3" borderId="1" xfId="1" applyFont="1" applyFill="1" applyBorder="1" applyAlignment="1">
      <alignment vertical="center"/>
    </xf>
    <xf numFmtId="165" fontId="7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165" fontId="7" fillId="4" borderId="1" xfId="1" applyFont="1" applyFill="1" applyBorder="1" applyAlignment="1">
      <alignment vertical="center"/>
    </xf>
    <xf numFmtId="165" fontId="6" fillId="4" borderId="1" xfId="0" applyNumberFormat="1" applyFont="1" applyFill="1" applyBorder="1" applyAlignment="1">
      <alignment vertical="center"/>
    </xf>
    <xf numFmtId="165" fontId="7" fillId="4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165" fontId="6" fillId="2" borderId="1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top" wrapText="1"/>
    </xf>
    <xf numFmtId="165" fontId="7" fillId="2" borderId="1" xfId="1" applyFont="1" applyFill="1" applyBorder="1" applyAlignment="1">
      <alignment vertical="center" wrapText="1"/>
    </xf>
    <xf numFmtId="43" fontId="7" fillId="2" borderId="1" xfId="1" applyNumberFormat="1" applyFont="1" applyFill="1" applyBorder="1" applyAlignment="1">
      <alignment vertical="center"/>
    </xf>
    <xf numFmtId="165" fontId="7" fillId="2" borderId="1" xfId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165" fontId="7" fillId="5" borderId="1" xfId="1" applyFont="1" applyFill="1" applyBorder="1" applyAlignment="1">
      <alignment vertical="center"/>
    </xf>
    <xf numFmtId="165" fontId="7" fillId="5" borderId="1" xfId="0" applyNumberFormat="1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top" wrapText="1"/>
    </xf>
    <xf numFmtId="165" fontId="7" fillId="6" borderId="1" xfId="1" applyFont="1" applyFill="1" applyBorder="1" applyAlignment="1">
      <alignment vertical="center"/>
    </xf>
    <xf numFmtId="165" fontId="7" fillId="6" borderId="1" xfId="0" applyNumberFormat="1" applyFont="1" applyFill="1" applyBorder="1" applyAlignment="1">
      <alignment vertical="center"/>
    </xf>
    <xf numFmtId="0" fontId="7" fillId="6" borderId="0" xfId="0" applyFont="1" applyFill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65" fontId="10" fillId="3" borderId="1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left" vertical="center" wrapText="1"/>
    </xf>
    <xf numFmtId="165" fontId="7" fillId="5" borderId="1" xfId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vertical="center"/>
    </xf>
    <xf numFmtId="43" fontId="7" fillId="0" borderId="0" xfId="0" applyNumberFormat="1" applyFont="1" applyAlignment="1">
      <alignment vertical="center"/>
    </xf>
    <xf numFmtId="43" fontId="10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5" fontId="7" fillId="0" borderId="0" xfId="0" applyNumberFormat="1" applyFont="1" applyAlignment="1">
      <alignment vertical="center"/>
    </xf>
    <xf numFmtId="0" fontId="11" fillId="7" borderId="1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7" borderId="14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7" borderId="14" xfId="0" applyFont="1" applyFill="1" applyBorder="1" applyAlignment="1">
      <alignment vertical="center"/>
    </xf>
    <xf numFmtId="165" fontId="7" fillId="0" borderId="14" xfId="1" applyFont="1" applyBorder="1" applyAlignment="1">
      <alignment vertical="center"/>
    </xf>
    <xf numFmtId="165" fontId="7" fillId="7" borderId="14" xfId="1" applyFont="1" applyFill="1" applyBorder="1" applyAlignment="1">
      <alignment vertical="center"/>
    </xf>
    <xf numFmtId="165" fontId="7" fillId="2" borderId="14" xfId="1" applyFont="1" applyFill="1" applyBorder="1" applyAlignment="1">
      <alignment vertical="center" wrapText="1"/>
    </xf>
    <xf numFmtId="165" fontId="7" fillId="0" borderId="14" xfId="1" applyFont="1" applyFill="1" applyBorder="1" applyAlignment="1">
      <alignment vertical="center"/>
    </xf>
    <xf numFmtId="165" fontId="7" fillId="0" borderId="4" xfId="1" applyFont="1" applyBorder="1" applyAlignment="1">
      <alignment vertical="center"/>
    </xf>
    <xf numFmtId="165" fontId="7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65" fontId="6" fillId="7" borderId="14" xfId="1" applyFont="1" applyFill="1" applyBorder="1" applyAlignment="1">
      <alignment vertical="center"/>
    </xf>
    <xf numFmtId="165" fontId="6" fillId="7" borderId="14" xfId="0" applyNumberFormat="1" applyFont="1" applyFill="1" applyBorder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165" fontId="7" fillId="0" borderId="6" xfId="1" applyFont="1" applyBorder="1" applyAlignment="1">
      <alignment vertical="center"/>
    </xf>
    <xf numFmtId="165" fontId="7" fillId="0" borderId="6" xfId="0" applyNumberFormat="1" applyFont="1" applyBorder="1" applyAlignment="1">
      <alignment vertical="center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12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165" fontId="7" fillId="0" borderId="13" xfId="1" applyFont="1" applyBorder="1" applyAlignment="1">
      <alignment vertical="center"/>
    </xf>
    <xf numFmtId="165" fontId="7" fillId="0" borderId="13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65" fontId="7" fillId="0" borderId="0" xfId="1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7" borderId="14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49" fontId="11" fillId="7" borderId="14" xfId="0" applyNumberFormat="1" applyFont="1" applyFill="1" applyBorder="1" applyAlignment="1">
      <alignment horizontal="left" vertical="center"/>
    </xf>
    <xf numFmtId="0" fontId="11" fillId="7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1" fillId="7" borderId="17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5" fontId="0" fillId="0" borderId="0" xfId="1" applyFont="1"/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1" fillId="8" borderId="14" xfId="0" applyFont="1" applyFill="1" applyBorder="1" applyAlignment="1">
      <alignment vertical="center" wrapText="1"/>
    </xf>
    <xf numFmtId="0" fontId="11" fillId="8" borderId="14" xfId="0" applyFont="1" applyFill="1" applyBorder="1" applyAlignment="1">
      <alignment horizontal="center" vertical="center"/>
    </xf>
    <xf numFmtId="0" fontId="11" fillId="8" borderId="17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1" fillId="9" borderId="16" xfId="0" applyFont="1" applyFill="1" applyBorder="1" applyAlignment="1">
      <alignment horizontal="center" vertical="center" wrapText="1"/>
    </xf>
    <xf numFmtId="0" fontId="11" fillId="9" borderId="14" xfId="0" applyFont="1" applyFill="1" applyBorder="1" applyAlignment="1">
      <alignment horizontal="center" vertical="center" wrapText="1"/>
    </xf>
    <xf numFmtId="0" fontId="17" fillId="9" borderId="14" xfId="0" applyFont="1" applyFill="1" applyBorder="1" applyAlignment="1">
      <alignment horizontal="center" vertical="center"/>
    </xf>
    <xf numFmtId="0" fontId="11" fillId="9" borderId="14" xfId="0" applyFont="1" applyFill="1" applyBorder="1" applyAlignment="1">
      <alignment vertical="center" wrapText="1"/>
    </xf>
    <xf numFmtId="0" fontId="11" fillId="9" borderId="14" xfId="0" applyFont="1" applyFill="1" applyBorder="1" applyAlignment="1">
      <alignment horizontal="center" vertical="center"/>
    </xf>
    <xf numFmtId="165" fontId="11" fillId="9" borderId="14" xfId="1" applyFont="1" applyFill="1" applyBorder="1" applyAlignment="1">
      <alignment vertical="center"/>
    </xf>
    <xf numFmtId="0" fontId="11" fillId="9" borderId="14" xfId="0" applyFont="1" applyFill="1" applyBorder="1" applyAlignment="1">
      <alignment vertical="center"/>
    </xf>
    <xf numFmtId="0" fontId="11" fillId="9" borderId="17" xfId="0" applyFont="1" applyFill="1" applyBorder="1" applyAlignment="1">
      <alignment horizontal="center" vertical="center"/>
    </xf>
    <xf numFmtId="49" fontId="11" fillId="8" borderId="16" xfId="0" applyNumberFormat="1" applyFont="1" applyFill="1" applyBorder="1" applyAlignment="1">
      <alignment horizontal="center" vertical="center" wrapText="1"/>
    </xf>
    <xf numFmtId="165" fontId="11" fillId="8" borderId="14" xfId="1" quotePrefix="1" applyFont="1" applyFill="1" applyBorder="1" applyAlignment="1">
      <alignment horizontal="center" vertical="center"/>
    </xf>
    <xf numFmtId="43" fontId="11" fillId="8" borderId="14" xfId="0" applyNumberFormat="1" applyFont="1" applyFill="1" applyBorder="1" applyAlignment="1">
      <alignment vertical="center"/>
    </xf>
    <xf numFmtId="0" fontId="13" fillId="9" borderId="14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/>
    </xf>
    <xf numFmtId="0" fontId="13" fillId="9" borderId="14" xfId="0" applyFont="1" applyFill="1" applyBorder="1" applyAlignment="1">
      <alignment vertical="center" wrapText="1"/>
    </xf>
    <xf numFmtId="0" fontId="13" fillId="9" borderId="14" xfId="0" applyFont="1" applyFill="1" applyBorder="1" applyAlignment="1">
      <alignment horizontal="center" vertical="center"/>
    </xf>
    <xf numFmtId="165" fontId="17" fillId="9" borderId="14" xfId="1" applyFont="1" applyFill="1" applyBorder="1" applyAlignment="1">
      <alignment vertical="center"/>
    </xf>
    <xf numFmtId="0" fontId="13" fillId="9" borderId="14" xfId="0" applyFont="1" applyFill="1" applyBorder="1" applyAlignment="1">
      <alignment vertical="center"/>
    </xf>
    <xf numFmtId="0" fontId="13" fillId="9" borderId="17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43" fontId="11" fillId="9" borderId="14" xfId="0" applyNumberFormat="1" applyFont="1" applyFill="1" applyBorder="1" applyAlignment="1">
      <alignment vertical="center"/>
    </xf>
    <xf numFmtId="0" fontId="11" fillId="9" borderId="13" xfId="0" applyFont="1" applyFill="1" applyBorder="1" applyAlignment="1">
      <alignment horizontal="center" vertical="center" wrapText="1"/>
    </xf>
    <xf numFmtId="49" fontId="11" fillId="9" borderId="14" xfId="0" applyNumberFormat="1" applyFont="1" applyFill="1" applyBorder="1" applyAlignment="1">
      <alignment horizontal="left" vertical="center"/>
    </xf>
    <xf numFmtId="0" fontId="7" fillId="9" borderId="14" xfId="0" applyFont="1" applyFill="1" applyBorder="1" applyAlignment="1">
      <alignment horizontal="center" vertical="center"/>
    </xf>
    <xf numFmtId="165" fontId="6" fillId="9" borderId="14" xfId="0" applyNumberFormat="1" applyFont="1" applyFill="1" applyBorder="1" applyAlignment="1">
      <alignment vertical="center"/>
    </xf>
    <xf numFmtId="0" fontId="7" fillId="9" borderId="14" xfId="0" applyFont="1" applyFill="1" applyBorder="1" applyAlignment="1">
      <alignment vertical="center"/>
    </xf>
    <xf numFmtId="0" fontId="6" fillId="9" borderId="14" xfId="0" applyFont="1" applyFill="1" applyBorder="1" applyAlignment="1">
      <alignment horizontal="center" vertical="center" wrapText="1"/>
    </xf>
    <xf numFmtId="165" fontId="6" fillId="9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165" fontId="7" fillId="0" borderId="14" xfId="1" applyFont="1" applyBorder="1" applyAlignment="1">
      <alignment vertical="center" wrapText="1"/>
    </xf>
    <xf numFmtId="0" fontId="17" fillId="9" borderId="14" xfId="0" applyFont="1" applyFill="1" applyBorder="1" applyAlignment="1">
      <alignment vertical="center" wrapText="1"/>
    </xf>
    <xf numFmtId="0" fontId="11" fillId="9" borderId="13" xfId="0" applyFont="1" applyFill="1" applyBorder="1" applyAlignment="1">
      <alignment horizontal="center" vertical="center"/>
    </xf>
    <xf numFmtId="0" fontId="17" fillId="9" borderId="13" xfId="0" applyFont="1" applyFill="1" applyBorder="1" applyAlignment="1">
      <alignment vertical="center" wrapText="1"/>
    </xf>
    <xf numFmtId="43" fontId="11" fillId="9" borderId="13" xfId="0" applyNumberFormat="1" applyFont="1" applyFill="1" applyBorder="1" applyAlignment="1">
      <alignment vertical="center"/>
    </xf>
    <xf numFmtId="0" fontId="11" fillId="9" borderId="13" xfId="0" applyFont="1" applyFill="1" applyBorder="1" applyAlignment="1">
      <alignment vertical="center"/>
    </xf>
    <xf numFmtId="165" fontId="13" fillId="9" borderId="14" xfId="1" quotePrefix="1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vertical="center" wrapText="1"/>
    </xf>
    <xf numFmtId="165" fontId="13" fillId="9" borderId="14" xfId="1" applyFont="1" applyFill="1" applyBorder="1" applyAlignment="1">
      <alignment horizontal="center" vertical="center"/>
    </xf>
    <xf numFmtId="165" fontId="19" fillId="0" borderId="0" xfId="1" applyFont="1"/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1" fillId="9" borderId="14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vertical="center"/>
    </xf>
    <xf numFmtId="165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1" fillId="9" borderId="14" xfId="0" applyFont="1" applyFill="1" applyBorder="1" applyAlignment="1">
      <alignment horizontal="left" vertical="center" wrapText="1"/>
    </xf>
    <xf numFmtId="165" fontId="11" fillId="9" borderId="14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vertical="center"/>
    </xf>
    <xf numFmtId="0" fontId="12" fillId="0" borderId="13" xfId="0" applyFont="1" applyBorder="1" applyAlignment="1">
      <alignment vertical="center" wrapText="1"/>
    </xf>
    <xf numFmtId="165" fontId="7" fillId="9" borderId="14" xfId="1" applyFont="1" applyFill="1" applyBorder="1" applyAlignment="1">
      <alignment vertical="center"/>
    </xf>
    <xf numFmtId="165" fontId="6" fillId="9" borderId="14" xfId="1" applyFont="1" applyFill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/>
    </xf>
    <xf numFmtId="0" fontId="11" fillId="9" borderId="0" xfId="0" applyFont="1" applyFill="1" applyBorder="1" applyAlignment="1">
      <alignment vertical="center"/>
    </xf>
    <xf numFmtId="165" fontId="11" fillId="9" borderId="14" xfId="1" applyFont="1" applyFill="1" applyBorder="1" applyAlignment="1">
      <alignment horizontal="left" vertical="center"/>
    </xf>
    <xf numFmtId="165" fontId="17" fillId="9" borderId="14" xfId="1" applyFont="1" applyFill="1" applyBorder="1" applyAlignment="1">
      <alignment horizontal="left" vertical="center"/>
    </xf>
    <xf numFmtId="43" fontId="17" fillId="9" borderId="14" xfId="0" applyNumberFormat="1" applyFont="1" applyFill="1" applyBorder="1" applyAlignment="1">
      <alignment horizontal="left" vertical="center"/>
    </xf>
    <xf numFmtId="0" fontId="13" fillId="9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165" fontId="6" fillId="0" borderId="14" xfId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3" xfId="0" quotePrefix="1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/>
    </xf>
    <xf numFmtId="0" fontId="2" fillId="0" borderId="13" xfId="0" quotePrefix="1" applyFont="1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165" fontId="13" fillId="0" borderId="13" xfId="1" quotePrefix="1" applyFont="1" applyBorder="1" applyAlignment="1">
      <alignment horizontal="right" vertical="center"/>
    </xf>
    <xf numFmtId="165" fontId="20" fillId="9" borderId="14" xfId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0" fillId="5" borderId="0" xfId="0" applyFont="1" applyFill="1" applyAlignment="1">
      <alignment vertical="center"/>
    </xf>
    <xf numFmtId="0" fontId="8" fillId="0" borderId="0" xfId="0" applyFont="1"/>
    <xf numFmtId="0" fontId="6" fillId="9" borderId="13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vertical="center"/>
    </xf>
    <xf numFmtId="165" fontId="6" fillId="9" borderId="13" xfId="1" applyFont="1" applyFill="1" applyBorder="1" applyAlignment="1">
      <alignment horizontal="center" vertical="center" wrapText="1"/>
    </xf>
    <xf numFmtId="43" fontId="16" fillId="9" borderId="14" xfId="0" applyNumberFormat="1" applyFont="1" applyFill="1" applyBorder="1" applyAlignment="1">
      <alignment vertical="center"/>
    </xf>
    <xf numFmtId="0" fontId="16" fillId="9" borderId="14" xfId="0" applyFont="1" applyFill="1" applyBorder="1" applyAlignment="1">
      <alignment horizontal="center" vertical="center"/>
    </xf>
    <xf numFmtId="0" fontId="16" fillId="9" borderId="14" xfId="0" applyFont="1" applyFill="1" applyBorder="1" applyAlignment="1">
      <alignment vertical="center"/>
    </xf>
    <xf numFmtId="0" fontId="16" fillId="9" borderId="14" xfId="0" applyFont="1" applyFill="1" applyBorder="1" applyAlignment="1">
      <alignment vertical="center" wrapText="1"/>
    </xf>
    <xf numFmtId="165" fontId="16" fillId="9" borderId="14" xfId="1" applyFont="1" applyFill="1" applyBorder="1" applyAlignment="1">
      <alignment vertical="center"/>
    </xf>
    <xf numFmtId="0" fontId="16" fillId="9" borderId="13" xfId="0" applyFont="1" applyFill="1" applyBorder="1" applyAlignment="1">
      <alignment vertical="center"/>
    </xf>
    <xf numFmtId="0" fontId="2" fillId="9" borderId="14" xfId="0" applyFont="1" applyFill="1" applyBorder="1" applyAlignment="1">
      <alignment horizontal="center"/>
    </xf>
    <xf numFmtId="0" fontId="2" fillId="9" borderId="14" xfId="0" applyFont="1" applyFill="1" applyBorder="1"/>
    <xf numFmtId="0" fontId="2" fillId="9" borderId="14" xfId="0" applyFont="1" applyFill="1" applyBorder="1" applyAlignment="1">
      <alignment wrapText="1"/>
    </xf>
    <xf numFmtId="0" fontId="16" fillId="9" borderId="13" xfId="0" applyFont="1" applyFill="1" applyBorder="1" applyAlignment="1">
      <alignment horizontal="center" vertical="center" wrapText="1"/>
    </xf>
    <xf numFmtId="165" fontId="16" fillId="9" borderId="14" xfId="0" applyNumberFormat="1" applyFont="1" applyFill="1" applyBorder="1" applyAlignment="1">
      <alignment vertical="center"/>
    </xf>
    <xf numFmtId="0" fontId="2" fillId="9" borderId="14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vertical="center" wrapText="1"/>
    </xf>
    <xf numFmtId="165" fontId="2" fillId="9" borderId="14" xfId="1" quotePrefix="1" applyFont="1" applyFill="1" applyBorder="1" applyAlignment="1">
      <alignment horizontal="center" vertical="center"/>
    </xf>
    <xf numFmtId="165" fontId="2" fillId="9" borderId="14" xfId="1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vertical="center"/>
    </xf>
    <xf numFmtId="165" fontId="16" fillId="9" borderId="14" xfId="1" quotePrefix="1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vertical="center"/>
    </xf>
    <xf numFmtId="0" fontId="16" fillId="9" borderId="14" xfId="0" applyFont="1" applyFill="1" applyBorder="1" applyAlignment="1">
      <alignment horizontal="center" vertical="center" wrapText="1"/>
    </xf>
    <xf numFmtId="165" fontId="16" fillId="9" borderId="14" xfId="1" applyFont="1" applyFill="1" applyBorder="1" applyAlignment="1">
      <alignment horizontal="left" vertical="center"/>
    </xf>
    <xf numFmtId="43" fontId="16" fillId="9" borderId="14" xfId="0" applyNumberFormat="1" applyFont="1" applyFill="1" applyBorder="1" applyAlignment="1">
      <alignment horizontal="left" vertical="center"/>
    </xf>
    <xf numFmtId="0" fontId="16" fillId="9" borderId="13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43" fontId="16" fillId="0" borderId="14" xfId="0" applyNumberFormat="1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43" fontId="2" fillId="0" borderId="14" xfId="0" applyNumberFormat="1" applyFont="1" applyFill="1" applyBorder="1" applyAlignment="1">
      <alignment vertical="center"/>
    </xf>
    <xf numFmtId="165" fontId="2" fillId="0" borderId="14" xfId="1" quotePrefix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3" fontId="7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6" fillId="7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0" fontId="6" fillId="5" borderId="14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6" fillId="9" borderId="14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49" fontId="16" fillId="9" borderId="14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49" fontId="16" fillId="9" borderId="13" xfId="0" applyNumberFormat="1" applyFont="1" applyFill="1" applyBorder="1" applyAlignment="1">
      <alignment horizontal="left" vertical="center"/>
    </xf>
    <xf numFmtId="0" fontId="16" fillId="9" borderId="14" xfId="0" applyFont="1" applyFill="1" applyBorder="1" applyAlignment="1">
      <alignment horizontal="left" vertical="center"/>
    </xf>
    <xf numFmtId="0" fontId="11" fillId="9" borderId="14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43" fontId="13" fillId="0" borderId="13" xfId="4" applyFont="1" applyFill="1" applyBorder="1" applyAlignment="1">
      <alignment vertical="center"/>
    </xf>
    <xf numFmtId="0" fontId="13" fillId="9" borderId="14" xfId="0" applyFont="1" applyFill="1" applyBorder="1" applyAlignment="1">
      <alignment horizontal="center"/>
    </xf>
    <xf numFmtId="0" fontId="13" fillId="9" borderId="14" xfId="0" applyFont="1" applyFill="1" applyBorder="1"/>
    <xf numFmtId="0" fontId="13" fillId="9" borderId="14" xfId="0" applyFont="1" applyFill="1" applyBorder="1" applyAlignment="1">
      <alignment wrapText="1"/>
    </xf>
    <xf numFmtId="0" fontId="12" fillId="0" borderId="14" xfId="0" applyFont="1" applyFill="1" applyBorder="1" applyAlignment="1">
      <alignment horizontal="center" vertical="center" wrapText="1"/>
    </xf>
    <xf numFmtId="0" fontId="13" fillId="9" borderId="13" xfId="0" applyFont="1" applyFill="1" applyBorder="1"/>
    <xf numFmtId="0" fontId="7" fillId="0" borderId="6" xfId="0" applyFont="1" applyBorder="1" applyAlignment="1">
      <alignment horizontal="center" vertical="center" wrapText="1"/>
    </xf>
    <xf numFmtId="49" fontId="16" fillId="9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165" fontId="20" fillId="9" borderId="14" xfId="0" applyNumberFormat="1" applyFont="1" applyFill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165" fontId="12" fillId="0" borderId="14" xfId="1" applyFont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43" fontId="2" fillId="0" borderId="6" xfId="0" applyNumberFormat="1" applyFont="1" applyFill="1" applyBorder="1" applyAlignment="1">
      <alignment vertical="center"/>
    </xf>
    <xf numFmtId="0" fontId="13" fillId="0" borderId="5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 wrapText="1"/>
    </xf>
    <xf numFmtId="165" fontId="7" fillId="0" borderId="6" xfId="1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165" fontId="7" fillId="0" borderId="5" xfId="1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3" fontId="13" fillId="0" borderId="14" xfId="4" applyFont="1" applyFill="1" applyBorder="1" applyAlignment="1">
      <alignment vertical="center"/>
    </xf>
    <xf numFmtId="43" fontId="2" fillId="0" borderId="13" xfId="4" applyFont="1" applyFill="1" applyBorder="1" applyAlignment="1">
      <alignment vertical="center"/>
    </xf>
    <xf numFmtId="43" fontId="2" fillId="0" borderId="14" xfId="4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43" fontId="2" fillId="0" borderId="13" xfId="4" applyFont="1" applyFill="1" applyBorder="1" applyAlignment="1">
      <alignment horizontal="left" vertical="center"/>
    </xf>
    <xf numFmtId="43" fontId="2" fillId="0" borderId="5" xfId="4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165" fontId="7" fillId="0" borderId="6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165" fontId="9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4" fontId="0" fillId="0" borderId="0" xfId="0" applyNumberFormat="1"/>
    <xf numFmtId="165" fontId="10" fillId="0" borderId="14" xfId="1" applyFont="1" applyBorder="1" applyAlignment="1">
      <alignment vertical="center"/>
    </xf>
    <xf numFmtId="0" fontId="12" fillId="5" borderId="13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vertical="center"/>
    </xf>
    <xf numFmtId="0" fontId="7" fillId="5" borderId="14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left" vertical="center"/>
    </xf>
    <xf numFmtId="165" fontId="7" fillId="5" borderId="14" xfId="1" applyFont="1" applyFill="1" applyBorder="1" applyAlignment="1">
      <alignment vertical="center"/>
    </xf>
    <xf numFmtId="165" fontId="7" fillId="5" borderId="14" xfId="0" applyNumberFormat="1" applyFont="1" applyFill="1" applyBorder="1" applyAlignment="1">
      <alignment vertical="center"/>
    </xf>
    <xf numFmtId="0" fontId="7" fillId="5" borderId="14" xfId="0" applyFont="1" applyFill="1" applyBorder="1" applyAlignment="1">
      <alignment vertical="center"/>
    </xf>
    <xf numFmtId="0" fontId="7" fillId="5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16" fillId="9" borderId="14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7" fillId="5" borderId="0" xfId="0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13" fillId="0" borderId="0" xfId="0" applyFont="1" applyFill="1"/>
    <xf numFmtId="0" fontId="2" fillId="0" borderId="0" xfId="0" applyFont="1" applyFill="1"/>
    <xf numFmtId="0" fontId="0" fillId="0" borderId="0" xfId="0" applyFill="1"/>
    <xf numFmtId="0" fontId="16" fillId="9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65" fontId="13" fillId="0" borderId="0" xfId="1" applyFont="1" applyFill="1" applyAlignment="1">
      <alignment vertical="center"/>
    </xf>
    <xf numFmtId="43" fontId="24" fillId="0" borderId="0" xfId="0" applyNumberFormat="1" applyFont="1" applyFill="1" applyAlignment="1">
      <alignment vertical="center"/>
    </xf>
    <xf numFmtId="43" fontId="0" fillId="0" borderId="0" xfId="0" applyNumberForma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16" fillId="9" borderId="4" xfId="0" applyFont="1" applyFill="1" applyBorder="1" applyAlignment="1">
      <alignment horizontal="center" vertical="center"/>
    </xf>
    <xf numFmtId="165" fontId="2" fillId="0" borderId="0" xfId="1" applyFont="1" applyFill="1"/>
    <xf numFmtId="165" fontId="2" fillId="0" borderId="0" xfId="1" applyFont="1"/>
    <xf numFmtId="0" fontId="23" fillId="0" borderId="0" xfId="0" applyFont="1" applyBorder="1" applyAlignment="1">
      <alignment vertical="center"/>
    </xf>
    <xf numFmtId="0" fontId="2" fillId="9" borderId="4" xfId="0" applyFont="1" applyFill="1" applyBorder="1"/>
    <xf numFmtId="0" fontId="16" fillId="9" borderId="13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165" fontId="12" fillId="0" borderId="0" xfId="1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2" fillId="9" borderId="0" xfId="0" applyFont="1" applyFill="1" applyBorder="1"/>
    <xf numFmtId="0" fontId="2" fillId="0" borderId="0" xfId="0" applyFont="1" applyBorder="1" applyAlignment="1">
      <alignment vertical="center"/>
    </xf>
    <xf numFmtId="0" fontId="6" fillId="9" borderId="0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 vertical="center" wrapText="1"/>
    </xf>
    <xf numFmtId="165" fontId="12" fillId="0" borderId="14" xfId="1" applyFont="1" applyFill="1" applyBorder="1" applyAlignment="1">
      <alignment vertical="center"/>
    </xf>
    <xf numFmtId="43" fontId="7" fillId="0" borderId="14" xfId="0" applyNumberFormat="1" applyFont="1" applyBorder="1" applyAlignment="1">
      <alignment vertical="center"/>
    </xf>
    <xf numFmtId="43" fontId="16" fillId="9" borderId="14" xfId="4" applyFont="1" applyFill="1" applyBorder="1" applyAlignment="1">
      <alignment horizontal="left" vertical="center"/>
    </xf>
    <xf numFmtId="43" fontId="16" fillId="9" borderId="14" xfId="4" applyFont="1" applyFill="1" applyBorder="1" applyAlignment="1">
      <alignment vertical="center"/>
    </xf>
    <xf numFmtId="43" fontId="6" fillId="9" borderId="14" xfId="0" applyNumberFormat="1" applyFont="1" applyFill="1" applyBorder="1" applyAlignment="1">
      <alignment vertical="center"/>
    </xf>
    <xf numFmtId="165" fontId="13" fillId="0" borderId="14" xfId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43" fontId="7" fillId="0" borderId="6" xfId="0" applyNumberFormat="1" applyFont="1" applyBorder="1" applyAlignment="1">
      <alignment vertical="center"/>
    </xf>
    <xf numFmtId="0" fontId="23" fillId="0" borderId="13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6" fillId="0" borderId="0" xfId="0" applyFont="1" applyBorder="1" applyAlignment="1">
      <alignment vertical="center"/>
    </xf>
    <xf numFmtId="0" fontId="2" fillId="9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9" borderId="0" xfId="0" applyFont="1" applyFill="1" applyBorder="1" applyAlignment="1">
      <alignment vertical="center"/>
    </xf>
    <xf numFmtId="0" fontId="16" fillId="8" borderId="17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" fillId="8" borderId="17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6" fillId="8" borderId="17" xfId="0" applyFont="1" applyFill="1" applyBorder="1" applyAlignment="1">
      <alignment horizontal="center" vertical="center"/>
    </xf>
    <xf numFmtId="0" fontId="16" fillId="9" borderId="1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9" borderId="14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8" fillId="9" borderId="0" xfId="0" applyFont="1" applyFill="1" applyBorder="1" applyAlignment="1">
      <alignment horizontal="left" vertical="center"/>
    </xf>
    <xf numFmtId="165" fontId="7" fillId="0" borderId="9" xfId="1" applyFont="1" applyBorder="1" applyAlignment="1">
      <alignment vertical="center"/>
    </xf>
    <xf numFmtId="165" fontId="13" fillId="0" borderId="0" xfId="1" applyFont="1" applyFill="1"/>
    <xf numFmtId="165" fontId="8" fillId="0" borderId="0" xfId="1" applyFont="1" applyAlignment="1">
      <alignment vertical="center"/>
    </xf>
    <xf numFmtId="165" fontId="0" fillId="0" borderId="0" xfId="1" applyFont="1" applyFill="1"/>
    <xf numFmtId="165" fontId="8" fillId="0" borderId="0" xfId="1" applyFont="1" applyFill="1" applyAlignment="1">
      <alignment horizontal="left" vertical="center"/>
    </xf>
    <xf numFmtId="165" fontId="8" fillId="0" borderId="0" xfId="1" applyFont="1" applyFill="1" applyAlignment="1">
      <alignment vertical="center"/>
    </xf>
    <xf numFmtId="165" fontId="6" fillId="0" borderId="0" xfId="1" applyFont="1" applyAlignment="1">
      <alignment vertical="center"/>
    </xf>
    <xf numFmtId="165" fontId="16" fillId="9" borderId="14" xfId="1" applyFont="1" applyFill="1" applyBorder="1" applyAlignment="1">
      <alignment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6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/>
    </xf>
    <xf numFmtId="0" fontId="2" fillId="9" borderId="4" xfId="0" applyFont="1" applyFill="1" applyBorder="1" applyAlignment="1">
      <alignment wrapText="1"/>
    </xf>
    <xf numFmtId="43" fontId="16" fillId="9" borderId="4" xfId="0" applyNumberFormat="1" applyFont="1" applyFill="1" applyBorder="1" applyAlignment="1">
      <alignment vertical="center"/>
    </xf>
    <xf numFmtId="0" fontId="2" fillId="9" borderId="13" xfId="0" applyFont="1" applyFill="1" applyBorder="1" applyAlignment="1">
      <alignment vertical="center"/>
    </xf>
    <xf numFmtId="0" fontId="8" fillId="9" borderId="13" xfId="0" applyFont="1" applyFill="1" applyBorder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165" fontId="7" fillId="0" borderId="4" xfId="0" applyNumberFormat="1" applyFont="1" applyBorder="1" applyAlignment="1">
      <alignment vertical="center"/>
    </xf>
    <xf numFmtId="43" fontId="7" fillId="0" borderId="13" xfId="0" applyNumberFormat="1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16" fillId="9" borderId="14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43" fontId="7" fillId="0" borderId="0" xfId="0" applyNumberFormat="1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3" fontId="0" fillId="0" borderId="0" xfId="0" applyNumberFormat="1"/>
    <xf numFmtId="0" fontId="7" fillId="0" borderId="7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14" xfId="2" applyFont="1" applyFill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165" fontId="13" fillId="0" borderId="13" xfId="1" applyNumberFormat="1" applyFont="1" applyFill="1" applyBorder="1" applyAlignment="1" applyProtection="1">
      <alignment horizontal="center" vertical="top" wrapText="1"/>
      <protection locked="0"/>
    </xf>
    <xf numFmtId="165" fontId="13" fillId="0" borderId="13" xfId="1" applyFont="1" applyFill="1" applyBorder="1" applyAlignment="1" applyProtection="1">
      <alignment horizontal="center" vertical="center" wrapText="1"/>
      <protection locked="0"/>
    </xf>
    <xf numFmtId="165" fontId="12" fillId="0" borderId="14" xfId="0" applyNumberFormat="1" applyFont="1" applyBorder="1" applyAlignment="1">
      <alignment vertical="center"/>
    </xf>
    <xf numFmtId="0" fontId="13" fillId="0" borderId="14" xfId="0" applyFont="1" applyFill="1" applyBorder="1" applyAlignment="1" applyProtection="1">
      <alignment vertical="center" wrapText="1"/>
      <protection locked="0"/>
    </xf>
    <xf numFmtId="0" fontId="13" fillId="0" borderId="13" xfId="0" applyFont="1" applyFill="1" applyBorder="1" applyAlignment="1" applyProtection="1">
      <alignment vertical="center" wrapText="1"/>
      <protection locked="0"/>
    </xf>
    <xf numFmtId="0" fontId="13" fillId="0" borderId="14" xfId="0" applyFont="1" applyFill="1" applyBorder="1" applyAlignment="1" applyProtection="1">
      <alignment horizontal="left" vertical="center" wrapText="1"/>
      <protection locked="0"/>
    </xf>
    <xf numFmtId="49" fontId="13" fillId="0" borderId="13" xfId="0" applyNumberFormat="1" applyFont="1" applyBorder="1" applyAlignment="1">
      <alignment vertical="center" wrapText="1"/>
    </xf>
    <xf numFmtId="165" fontId="13" fillId="0" borderId="13" xfId="0" applyNumberFormat="1" applyFont="1" applyFill="1" applyBorder="1" applyAlignment="1" applyProtection="1">
      <alignment horizontal="center" vertical="top" wrapText="1"/>
      <protection locked="0"/>
    </xf>
    <xf numFmtId="43" fontId="16" fillId="9" borderId="14" xfId="5" applyFont="1" applyFill="1" applyBorder="1" applyAlignment="1">
      <alignment horizontal="left" vertical="center"/>
    </xf>
    <xf numFmtId="0" fontId="12" fillId="0" borderId="14" xfId="0" applyFont="1" applyBorder="1" applyAlignment="1">
      <alignment vertical="center"/>
    </xf>
    <xf numFmtId="165" fontId="7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9" borderId="1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9" fontId="13" fillId="0" borderId="14" xfId="0" applyNumberFormat="1" applyFont="1" applyBorder="1" applyAlignment="1">
      <alignment vertical="center" wrapText="1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165" fontId="13" fillId="0" borderId="14" xfId="0" applyNumberFormat="1" applyFont="1" applyFill="1" applyBorder="1" applyAlignment="1" applyProtection="1">
      <alignment horizontal="center" vertical="top" wrapText="1"/>
      <protection locked="0"/>
    </xf>
    <xf numFmtId="165" fontId="13" fillId="0" borderId="14" xfId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16" fillId="9" borderId="4" xfId="0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vertical="center" wrapText="1"/>
    </xf>
    <xf numFmtId="43" fontId="16" fillId="9" borderId="4" xfId="0" applyNumberFormat="1" applyFont="1" applyFill="1" applyBorder="1" applyAlignment="1">
      <alignment vertical="center"/>
    </xf>
    <xf numFmtId="49" fontId="16" fillId="9" borderId="3" xfId="0" applyNumberFormat="1" applyFont="1" applyFill="1" applyBorder="1" applyAlignment="1">
      <alignment horizontal="center" vertical="center" wrapText="1"/>
    </xf>
    <xf numFmtId="43" fontId="16" fillId="9" borderId="4" xfId="4" quotePrefix="1" applyFont="1" applyFill="1" applyBorder="1" applyAlignment="1">
      <alignment horizontal="center" vertical="center"/>
    </xf>
    <xf numFmtId="165" fontId="13" fillId="0" borderId="6" xfId="1" applyFont="1" applyFill="1" applyBorder="1" applyAlignment="1" applyProtection="1">
      <alignment horizontal="center" vertical="center" wrapText="1"/>
      <protection locked="0"/>
    </xf>
    <xf numFmtId="165" fontId="13" fillId="0" borderId="6" xfId="0" applyNumberFormat="1" applyFont="1" applyFill="1" applyBorder="1" applyAlignment="1" applyProtection="1">
      <alignment horizontal="center" vertical="top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13" fillId="0" borderId="6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3" fillId="0" borderId="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165" fontId="12" fillId="0" borderId="14" xfId="1" applyFont="1" applyBorder="1" applyAlignment="1">
      <alignment vertical="center"/>
    </xf>
    <xf numFmtId="0" fontId="13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165" fontId="12" fillId="0" borderId="14" xfId="0" applyNumberFormat="1" applyFont="1" applyBorder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6" xfId="0" applyFont="1" applyBorder="1" applyAlignment="1">
      <alignment vertical="center"/>
    </xf>
    <xf numFmtId="165" fontId="12" fillId="0" borderId="6" xfId="1" applyFont="1" applyBorder="1" applyAlignment="1">
      <alignment vertical="center"/>
    </xf>
    <xf numFmtId="165" fontId="12" fillId="0" borderId="6" xfId="0" applyNumberFormat="1" applyFont="1" applyBorder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5" fontId="0" fillId="0" borderId="0" xfId="1" applyFont="1" applyAlignment="1">
      <alignment vertical="center"/>
    </xf>
    <xf numFmtId="165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165" fontId="53" fillId="0" borderId="0" xfId="1" applyFont="1" applyAlignment="1">
      <alignment vertical="center"/>
    </xf>
    <xf numFmtId="43" fontId="25" fillId="0" borderId="0" xfId="0" applyNumberFormat="1" applyFont="1" applyAlignment="1">
      <alignment vertical="center"/>
    </xf>
    <xf numFmtId="4" fontId="0" fillId="0" borderId="0" xfId="1" applyNumberFormat="1" applyFont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165" fontId="7" fillId="9" borderId="13" xfId="1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20" fillId="0" borderId="15" xfId="0" applyFont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0" fontId="13" fillId="0" borderId="5" xfId="0" applyFont="1" applyBorder="1" applyAlignment="1">
      <alignment horizontal="center" vertical="center" wrapText="1"/>
    </xf>
    <xf numFmtId="0" fontId="16" fillId="9" borderId="13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/>
    </xf>
    <xf numFmtId="0" fontId="16" fillId="9" borderId="14" xfId="0" applyFont="1" applyFill="1" applyBorder="1" applyAlignment="1">
      <alignment vertical="center"/>
    </xf>
    <xf numFmtId="0" fontId="16" fillId="9" borderId="13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165" fontId="12" fillId="0" borderId="14" xfId="1" applyFont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165" fontId="12" fillId="0" borderId="14" xfId="0" applyNumberFormat="1" applyFont="1" applyBorder="1" applyAlignment="1">
      <alignment vertical="center"/>
    </xf>
    <xf numFmtId="165" fontId="7" fillId="0" borderId="14" xfId="0" applyNumberFormat="1" applyFont="1" applyBorder="1" applyAlignment="1">
      <alignment vertical="center"/>
    </xf>
    <xf numFmtId="165" fontId="7" fillId="0" borderId="14" xfId="1" applyFont="1" applyBorder="1" applyAlignment="1">
      <alignment vertical="center"/>
    </xf>
    <xf numFmtId="165" fontId="12" fillId="0" borderId="13" xfId="1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/>
    </xf>
    <xf numFmtId="165" fontId="12" fillId="0" borderId="13" xfId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43" fontId="12" fillId="0" borderId="13" xfId="0" applyNumberFormat="1" applyFont="1" applyBorder="1" applyAlignment="1">
      <alignment vertical="center"/>
    </xf>
    <xf numFmtId="165" fontId="12" fillId="0" borderId="13" xfId="0" applyNumberFormat="1" applyFont="1" applyBorder="1" applyAlignment="1">
      <alignment vertical="center"/>
    </xf>
    <xf numFmtId="0" fontId="13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16" fillId="9" borderId="13" xfId="0" applyFont="1" applyFill="1" applyBorder="1" applyAlignment="1">
      <alignment horizontal="left" vertical="center" wrapText="1"/>
    </xf>
    <xf numFmtId="0" fontId="12" fillId="0" borderId="6" xfId="0" applyFont="1" applyBorder="1" applyAlignment="1">
      <alignment vertical="center"/>
    </xf>
    <xf numFmtId="165" fontId="12" fillId="0" borderId="6" xfId="1" applyFont="1" applyBorder="1" applyAlignment="1">
      <alignment vertical="center"/>
    </xf>
    <xf numFmtId="165" fontId="12" fillId="0" borderId="6" xfId="0" applyNumberFormat="1" applyFont="1" applyBorder="1" applyAlignment="1">
      <alignment vertical="center"/>
    </xf>
    <xf numFmtId="165" fontId="12" fillId="0" borderId="5" xfId="1" applyFont="1" applyBorder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165" fontId="6" fillId="9" borderId="13" xfId="1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9" borderId="14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165" fontId="12" fillId="0" borderId="5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9" borderId="14" xfId="0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6" fillId="9" borderId="14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165" fontId="7" fillId="0" borderId="13" xfId="1" applyFont="1" applyBorder="1" applyAlignment="1">
      <alignment vertical="center"/>
    </xf>
    <xf numFmtId="165" fontId="7" fillId="0" borderId="13" xfId="0" applyNumberFormat="1" applyFont="1" applyBorder="1" applyAlignment="1">
      <alignment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43" fontId="12" fillId="0" borderId="5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6" fillId="9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9" borderId="15" xfId="0" applyFont="1" applyFill="1" applyBorder="1" applyAlignment="1">
      <alignment horizontal="left" vertical="center" wrapText="1"/>
    </xf>
    <xf numFmtId="0" fontId="16" fillId="9" borderId="14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6" fillId="9" borderId="0" xfId="0" applyFont="1" applyFill="1" applyBorder="1" applyAlignment="1">
      <alignment horizontal="left" vertical="center"/>
    </xf>
    <xf numFmtId="0" fontId="16" fillId="9" borderId="14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49" fontId="16" fillId="9" borderId="13" xfId="0" applyNumberFormat="1" applyFont="1" applyFill="1" applyBorder="1" applyAlignment="1">
      <alignment horizontal="left" vertical="center"/>
    </xf>
    <xf numFmtId="0" fontId="11" fillId="9" borderId="0" xfId="0" applyFont="1" applyFill="1" applyBorder="1" applyAlignment="1">
      <alignment horizontal="left" vertical="center"/>
    </xf>
    <xf numFmtId="0" fontId="11" fillId="9" borderId="14" xfId="0" applyFont="1" applyFill="1" applyBorder="1" applyAlignment="1">
      <alignment horizontal="left" vertical="center"/>
    </xf>
    <xf numFmtId="49" fontId="16" fillId="9" borderId="0" xfId="0" applyNumberFormat="1" applyFont="1" applyFill="1" applyBorder="1" applyAlignment="1">
      <alignment horizontal="left" vertical="center"/>
    </xf>
    <xf numFmtId="49" fontId="16" fillId="9" borderId="14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1" fillId="9" borderId="0" xfId="0" applyFont="1" applyFill="1" applyBorder="1" applyAlignment="1">
      <alignment horizontal="left" vertical="center" wrapText="1"/>
    </xf>
    <xf numFmtId="0" fontId="11" fillId="9" borderId="14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9" borderId="9" xfId="0" applyFont="1" applyFill="1" applyBorder="1" applyAlignment="1">
      <alignment horizontal="left" vertical="center" wrapText="1"/>
    </xf>
    <xf numFmtId="0" fontId="16" fillId="9" borderId="4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6" fillId="9" borderId="13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54" fillId="0" borderId="1" xfId="0" applyFont="1" applyBorder="1" applyAlignment="1">
      <alignment horizontal="center" vertical="center" wrapText="1"/>
    </xf>
    <xf numFmtId="0" fontId="16" fillId="9" borderId="8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/>
    </xf>
    <xf numFmtId="49" fontId="11" fillId="9" borderId="0" xfId="0" applyNumberFormat="1" applyFont="1" applyFill="1" applyBorder="1" applyAlignment="1">
      <alignment horizontal="left" vertical="center"/>
    </xf>
    <xf numFmtId="49" fontId="11" fillId="9" borderId="14" xfId="0" applyNumberFormat="1" applyFont="1" applyFill="1" applyBorder="1" applyAlignment="1">
      <alignment horizontal="left" vertical="center"/>
    </xf>
    <xf numFmtId="49" fontId="11" fillId="9" borderId="13" xfId="0" applyNumberFormat="1" applyFont="1" applyFill="1" applyBorder="1" applyAlignment="1">
      <alignment horizontal="left" vertical="center"/>
    </xf>
    <xf numFmtId="49" fontId="11" fillId="7" borderId="0" xfId="0" applyNumberFormat="1" applyFont="1" applyFill="1" applyBorder="1" applyAlignment="1">
      <alignment horizontal="left" vertical="center"/>
    </xf>
    <xf numFmtId="49" fontId="11" fillId="7" borderId="14" xfId="0" applyNumberFormat="1" applyFont="1" applyFill="1" applyBorder="1" applyAlignment="1">
      <alignment horizontal="left" vertical="center"/>
    </xf>
    <xf numFmtId="0" fontId="18" fillId="0" borderId="13" xfId="0" applyFont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left" vertical="center"/>
    </xf>
    <xf numFmtId="0" fontId="11" fillId="8" borderId="14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1" fillId="7" borderId="0" xfId="0" applyFont="1" applyFill="1" applyBorder="1" applyAlignment="1">
      <alignment horizontal="left" vertical="center"/>
    </xf>
    <xf numFmtId="0" fontId="11" fillId="7" borderId="14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horizontal="left" vertical="center" wrapText="1"/>
    </xf>
    <xf numFmtId="0" fontId="11" fillId="7" borderId="14" xfId="0" applyFont="1" applyFill="1" applyBorder="1" applyAlignment="1">
      <alignment horizontal="left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65" fontId="7" fillId="5" borderId="0" xfId="1" applyFont="1" applyFill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65" fontId="6" fillId="0" borderId="14" xfId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 wrapText="1"/>
    </xf>
    <xf numFmtId="165" fontId="12" fillId="0" borderId="13" xfId="0" applyNumberFormat="1" applyFont="1" applyFill="1" applyBorder="1" applyAlignment="1">
      <alignment vertical="center"/>
    </xf>
    <xf numFmtId="165" fontId="7" fillId="0" borderId="13" xfId="1" applyFont="1" applyFill="1" applyBorder="1" applyAlignment="1">
      <alignment vertical="center"/>
    </xf>
  </cellXfs>
  <cellStyles count="286">
    <cellStyle name="20% - Accent1 2" xfId="22"/>
    <cellStyle name="20% - Accent2 2" xfId="23"/>
    <cellStyle name="20% - Accent3 2" xfId="24"/>
    <cellStyle name="20% - Accent4 2" xfId="25"/>
    <cellStyle name="20% - Accent5 2" xfId="26"/>
    <cellStyle name="20% - Accent6 2" xfId="27"/>
    <cellStyle name="40% - Accent1 2" xfId="28"/>
    <cellStyle name="40% - Accent2 2" xfId="29"/>
    <cellStyle name="40% - Accent3 2" xfId="30"/>
    <cellStyle name="40% - Accent4 2" xfId="31"/>
    <cellStyle name="40% - Accent5 2" xfId="32"/>
    <cellStyle name="40% - Accent6 2" xfId="33"/>
    <cellStyle name="60% - Accent1 2" xfId="34"/>
    <cellStyle name="60% - Accent2 2" xfId="35"/>
    <cellStyle name="60% - Accent3 2" xfId="36"/>
    <cellStyle name="60% - Accent4 2" xfId="37"/>
    <cellStyle name="60% - Accent5 2" xfId="38"/>
    <cellStyle name="60% - Accent6 2" xfId="39"/>
    <cellStyle name="Accent1 2" xfId="40"/>
    <cellStyle name="Accent2 2" xfId="41"/>
    <cellStyle name="Accent3 2" xfId="42"/>
    <cellStyle name="Accent4 2" xfId="43"/>
    <cellStyle name="Accent5 2" xfId="44"/>
    <cellStyle name="Accent6 2" xfId="45"/>
    <cellStyle name="Bad 2" xfId="46"/>
    <cellStyle name="Calculation 2" xfId="47"/>
    <cellStyle name="Check Cell 2" xfId="48"/>
    <cellStyle name="Comma" xfId="1" builtinId="3"/>
    <cellStyle name="Comma 10" xfId="6"/>
    <cellStyle name="Comma 10 2" xfId="50"/>
    <cellStyle name="Comma 10 2 2" xfId="214"/>
    <cellStyle name="Comma 10 3" xfId="51"/>
    <cellStyle name="Comma 10 3 2" xfId="215"/>
    <cellStyle name="Comma 10 4" xfId="52"/>
    <cellStyle name="Comma 10 4 2" xfId="216"/>
    <cellStyle name="Comma 10 5" xfId="53"/>
    <cellStyle name="Comma 10 6" xfId="213"/>
    <cellStyle name="Comma 10 7" xfId="49"/>
    <cellStyle name="Comma 19" xfId="195"/>
    <cellStyle name="Comma 19 2" xfId="217"/>
    <cellStyle name="Comma 2" xfId="4"/>
    <cellStyle name="Comma 2 10" xfId="54"/>
    <cellStyle name="Comma 2 10 2" xfId="218"/>
    <cellStyle name="Comma 2 11" xfId="55"/>
    <cellStyle name="Comma 2 11 2" xfId="219"/>
    <cellStyle name="Comma 2 12" xfId="56"/>
    <cellStyle name="Comma 2 12 2" xfId="220"/>
    <cellStyle name="Comma 2 13" xfId="57"/>
    <cellStyle name="Comma 2 13 2" xfId="221"/>
    <cellStyle name="Comma 2 14" xfId="58"/>
    <cellStyle name="Comma 2 14 2" xfId="222"/>
    <cellStyle name="Comma 2 15" xfId="211"/>
    <cellStyle name="Comma 2 2" xfId="7"/>
    <cellStyle name="Comma 2 2 10" xfId="8"/>
    <cellStyle name="Comma 2 2 10 2" xfId="59"/>
    <cellStyle name="Comma 2 2 10 2 2" xfId="225"/>
    <cellStyle name="Comma 2 2 10 3" xfId="224"/>
    <cellStyle name="Comma 2 2 11" xfId="60"/>
    <cellStyle name="Comma 2 2 11 2" xfId="226"/>
    <cellStyle name="Comma 2 2 12" xfId="178"/>
    <cellStyle name="Comma 2 2 12 2" xfId="227"/>
    <cellStyle name="Comma 2 2 13" xfId="223"/>
    <cellStyle name="Comma 2 2 2" xfId="61"/>
    <cellStyle name="Comma 2 2 2 2" xfId="198"/>
    <cellStyle name="Comma 2 2 2 2 2" xfId="229"/>
    <cellStyle name="Comma 2 2 2 3" xfId="179"/>
    <cellStyle name="Comma 2 2 2 3 2" xfId="230"/>
    <cellStyle name="Comma 2 2 2 4" xfId="228"/>
    <cellStyle name="Comma 2 2 3" xfId="62"/>
    <cellStyle name="Comma 2 2 3 2" xfId="231"/>
    <cellStyle name="Comma 2 2 4" xfId="63"/>
    <cellStyle name="Comma 2 2 4 2" xfId="232"/>
    <cellStyle name="Comma 2 2 5" xfId="64"/>
    <cellStyle name="Comma 2 2 5 2" xfId="233"/>
    <cellStyle name="Comma 2 2 6" xfId="65"/>
    <cellStyle name="Comma 2 2 6 2" xfId="234"/>
    <cellStyle name="Comma 2 2 7" xfId="66"/>
    <cellStyle name="Comma 2 2 7 2" xfId="235"/>
    <cellStyle name="Comma 2 2 8" xfId="67"/>
    <cellStyle name="Comma 2 2 8 2" xfId="236"/>
    <cellStyle name="Comma 2 2 9" xfId="68"/>
    <cellStyle name="Comma 2 2 9 2" xfId="237"/>
    <cellStyle name="Comma 2 3" xfId="5"/>
    <cellStyle name="Comma 2 3 2" xfId="70"/>
    <cellStyle name="Comma 2 3 2 2" xfId="239"/>
    <cellStyle name="Comma 2 3 3" xfId="238"/>
    <cellStyle name="Comma 2 3 4" xfId="69"/>
    <cellStyle name="Comma 2 4" xfId="71"/>
    <cellStyle name="Comma 2 4 2" xfId="199"/>
    <cellStyle name="Comma 2 4 2 2" xfId="241"/>
    <cellStyle name="Comma 2 4 3" xfId="180"/>
    <cellStyle name="Comma 2 4 3 2" xfId="242"/>
    <cellStyle name="Comma 2 4 4" xfId="240"/>
    <cellStyle name="Comma 2 5" xfId="72"/>
    <cellStyle name="Comma 2 5 2" xfId="243"/>
    <cellStyle name="Comma 2 6" xfId="73"/>
    <cellStyle name="Comma 2 6 2" xfId="244"/>
    <cellStyle name="Comma 2 7" xfId="74"/>
    <cellStyle name="Comma 2 7 2" xfId="245"/>
    <cellStyle name="Comma 2 8" xfId="75"/>
    <cellStyle name="Comma 2 8 2" xfId="246"/>
    <cellStyle name="Comma 2 9" xfId="76"/>
    <cellStyle name="Comma 2 9 2" xfId="247"/>
    <cellStyle name="Comma 3" xfId="9"/>
    <cellStyle name="Comma 3 2" xfId="78"/>
    <cellStyle name="Comma 3 2 2" xfId="79"/>
    <cellStyle name="Comma 3 2 2 2" xfId="200"/>
    <cellStyle name="Comma 3 2 2 2 2" xfId="251"/>
    <cellStyle name="Comma 3 2 2 3" xfId="182"/>
    <cellStyle name="Comma 3 2 2 3 2" xfId="252"/>
    <cellStyle name="Comma 3 2 2 4" xfId="250"/>
    <cellStyle name="Comma 3 2 3" xfId="196"/>
    <cellStyle name="Comma 3 2 3 2" xfId="253"/>
    <cellStyle name="Comma 3 2 4" xfId="181"/>
    <cellStyle name="Comma 3 2 4 2" xfId="254"/>
    <cellStyle name="Comma 3 2 5" xfId="249"/>
    <cellStyle name="Comma 3 3" xfId="80"/>
    <cellStyle name="Comma 3 3 2" xfId="81"/>
    <cellStyle name="Comma 3 3 2 2" xfId="255"/>
    <cellStyle name="Comma 3 4" xfId="82"/>
    <cellStyle name="Comma 3 4 2" xfId="256"/>
    <cellStyle name="Comma 3 5" xfId="248"/>
    <cellStyle name="Comma 3 6" xfId="77"/>
    <cellStyle name="Comma 4" xfId="10"/>
    <cellStyle name="Comma 4 10" xfId="83"/>
    <cellStyle name="Comma 4 10 2" xfId="257"/>
    <cellStyle name="Comma 4 11" xfId="84"/>
    <cellStyle name="Comma 4 11 2" xfId="258"/>
    <cellStyle name="Comma 4 12" xfId="85"/>
    <cellStyle name="Comma 4 12 2" xfId="259"/>
    <cellStyle name="Comma 4 13" xfId="183"/>
    <cellStyle name="Comma 4 13 2" xfId="260"/>
    <cellStyle name="Comma 4 2" xfId="86"/>
    <cellStyle name="Comma 4 2 2" xfId="87"/>
    <cellStyle name="Comma 4 2 2 2" xfId="261"/>
    <cellStyle name="Comma 4 2 3" xfId="201"/>
    <cellStyle name="Comma 4 2 3 2" xfId="262"/>
    <cellStyle name="Comma 4 2 4" xfId="184"/>
    <cellStyle name="Comma 4 2 4 2" xfId="263"/>
    <cellStyle name="Comma 4 3" xfId="88"/>
    <cellStyle name="Comma 4 3 2" xfId="202"/>
    <cellStyle name="Comma 4 3 2 2" xfId="265"/>
    <cellStyle name="Comma 4 3 3" xfId="185"/>
    <cellStyle name="Comma 4 3 3 2" xfId="266"/>
    <cellStyle name="Comma 4 3 4" xfId="264"/>
    <cellStyle name="Comma 4 4" xfId="89"/>
    <cellStyle name="Comma 4 4 2" xfId="267"/>
    <cellStyle name="Comma 4 5" xfId="90"/>
    <cellStyle name="Comma 4 5 2" xfId="268"/>
    <cellStyle name="Comma 4 6" xfId="91"/>
    <cellStyle name="Comma 4 6 2" xfId="269"/>
    <cellStyle name="Comma 4 7" xfId="92"/>
    <cellStyle name="Comma 4 7 2" xfId="270"/>
    <cellStyle name="Comma 4 8" xfId="93"/>
    <cellStyle name="Comma 4 8 2" xfId="271"/>
    <cellStyle name="Comma 4 9" xfId="94"/>
    <cellStyle name="Comma 4 9 2" xfId="272"/>
    <cellStyle name="Comma 5" xfId="3"/>
    <cellStyle name="Comma 5 2" xfId="96"/>
    <cellStyle name="Comma 5 2 2" xfId="203"/>
    <cellStyle name="Comma 5 2 2 2" xfId="274"/>
    <cellStyle name="Comma 5 2 3" xfId="194"/>
    <cellStyle name="Comma 5 2 3 2" xfId="275"/>
    <cellStyle name="Comma 5 2 4" xfId="273"/>
    <cellStyle name="Comma 5 3" xfId="175"/>
    <cellStyle name="Comma 5 4" xfId="186"/>
    <cellStyle name="Comma 5 4 2" xfId="276"/>
    <cellStyle name="Comma 5 5" xfId="212"/>
    <cellStyle name="Comma 5 6" xfId="95"/>
    <cellStyle name="Comma 6" xfId="11"/>
    <cellStyle name="Comma 6 2" xfId="98"/>
    <cellStyle name="Comma 6 2 2" xfId="204"/>
    <cellStyle name="Comma 6 2 2 2" xfId="279"/>
    <cellStyle name="Comma 6 2 3" xfId="197"/>
    <cellStyle name="Comma 6 2 3 2" xfId="280"/>
    <cellStyle name="Comma 6 2 4" xfId="278"/>
    <cellStyle name="Comma 6 3" xfId="177"/>
    <cellStyle name="Comma 6 3 2" xfId="281"/>
    <cellStyle name="Comma 6 4" xfId="277"/>
    <cellStyle name="Comma 6 5" xfId="97"/>
    <cellStyle name="Comma 7" xfId="99"/>
    <cellStyle name="Comma 7 2" xfId="100"/>
    <cellStyle name="Comma 7 2 2" xfId="283"/>
    <cellStyle name="Comma 7 3" xfId="282"/>
    <cellStyle name="Comma 8" xfId="101"/>
    <cellStyle name="Comma 8 2" xfId="102"/>
    <cellStyle name="Comma 8 2 2" xfId="284"/>
    <cellStyle name="Comma 9" xfId="103"/>
    <cellStyle name="Comma 9 2" xfId="104"/>
    <cellStyle name="Comma 9 2 2" xfId="285"/>
    <cellStyle name="Currency 2" xfId="176"/>
    <cellStyle name="Explanatory Text 2" xfId="105"/>
    <cellStyle name="Good 2" xfId="106"/>
    <cellStyle name="Heading 1 2" xfId="107"/>
    <cellStyle name="Heading 2 2" xfId="108"/>
    <cellStyle name="Heading 3 2" xfId="109"/>
    <cellStyle name="Heading 4 2" xfId="110"/>
    <cellStyle name="Input 2" xfId="111"/>
    <cellStyle name="Linked Cell 2" xfId="112"/>
    <cellStyle name="Neutral 2" xfId="113"/>
    <cellStyle name="Normal" xfId="0" builtinId="0"/>
    <cellStyle name="Normal 2" xfId="2"/>
    <cellStyle name="Normal 2 10" xfId="115"/>
    <cellStyle name="Normal 2 11" xfId="116"/>
    <cellStyle name="Normal 2 12" xfId="117"/>
    <cellStyle name="Normal 2 13" xfId="21"/>
    <cellStyle name="Normal 2 14" xfId="114"/>
    <cellStyle name="Normal 2 2" xfId="12"/>
    <cellStyle name="Normal 2 2 10" xfId="118"/>
    <cellStyle name="Normal 2 2 11" xfId="119"/>
    <cellStyle name="Normal 2 2 12" xfId="187"/>
    <cellStyle name="Normal 2 2 2" xfId="120"/>
    <cellStyle name="Normal 2 2 3" xfId="121"/>
    <cellStyle name="Normal 2 2 4" xfId="122"/>
    <cellStyle name="Normal 2 2 5" xfId="123"/>
    <cellStyle name="Normal 2 2 6" xfId="124"/>
    <cellStyle name="Normal 2 2 7" xfId="125"/>
    <cellStyle name="Normal 2 2 8" xfId="126"/>
    <cellStyle name="Normal 2 2 9" xfId="127"/>
    <cellStyle name="Normal 2 3" xfId="128"/>
    <cellStyle name="Normal 2 3 2" xfId="205"/>
    <cellStyle name="Normal 2 3 3" xfId="188"/>
    <cellStyle name="Normal 2 4" xfId="129"/>
    <cellStyle name="Normal 2 5" xfId="130"/>
    <cellStyle name="Normal 2 6" xfId="131"/>
    <cellStyle name="Normal 2 7" xfId="132"/>
    <cellStyle name="Normal 2 8" xfId="133"/>
    <cellStyle name="Normal 2 9" xfId="134"/>
    <cellStyle name="Normal 2_gpss mfm aug 24 - yung dating file" xfId="135"/>
    <cellStyle name="Normal 3" xfId="13"/>
    <cellStyle name="Normal 3 2" xfId="14"/>
    <cellStyle name="Normal 3 3" xfId="136"/>
    <cellStyle name="Normal 3 4" xfId="137"/>
    <cellStyle name="Normal 3 5" xfId="138"/>
    <cellStyle name="Normal 3 6" xfId="139"/>
    <cellStyle name="Normal 3 7" xfId="140"/>
    <cellStyle name="Normal 4" xfId="15"/>
    <cellStyle name="Normal 4 2" xfId="141"/>
    <cellStyle name="Normal 4 2 2" xfId="142"/>
    <cellStyle name="Normal 4 2 3" xfId="190"/>
    <cellStyle name="Normal 4 3" xfId="143"/>
    <cellStyle name="Normal 4 4" xfId="144"/>
    <cellStyle name="Normal 4 5" xfId="145"/>
    <cellStyle name="Normal 4 6" xfId="189"/>
    <cellStyle name="Normal 5" xfId="16"/>
    <cellStyle name="Normal 5 2" xfId="146"/>
    <cellStyle name="Normal 5 3" xfId="147"/>
    <cellStyle name="Normal 5 4" xfId="148"/>
    <cellStyle name="Normal 5 5" xfId="206"/>
    <cellStyle name="Normal 5 6" xfId="191"/>
    <cellStyle name="Normal 6" xfId="17"/>
    <cellStyle name="Normal 6 2" xfId="149"/>
    <cellStyle name="Normal 6 3" xfId="150"/>
    <cellStyle name="Normal 6 4" xfId="151"/>
    <cellStyle name="Normal 7" xfId="152"/>
    <cellStyle name="Normal 7 2" xfId="153"/>
    <cellStyle name="Normal 7 3" xfId="154"/>
    <cellStyle name="Normal 7 4" xfId="155"/>
    <cellStyle name="Normal 7 5" xfId="207"/>
    <cellStyle name="Normal 8" xfId="18"/>
    <cellStyle name="Normal 8 2" xfId="156"/>
    <cellStyle name="Normal 8 3" xfId="208"/>
    <cellStyle name="Normal 9" xfId="19"/>
    <cellStyle name="Note 2" xfId="157"/>
    <cellStyle name="Output 2" xfId="158"/>
    <cellStyle name="Percent 2" xfId="20"/>
    <cellStyle name="Percent 2 10" xfId="159"/>
    <cellStyle name="Percent 2 11" xfId="160"/>
    <cellStyle name="Percent 2 12" xfId="209"/>
    <cellStyle name="Percent 2 13" xfId="192"/>
    <cellStyle name="Percent 2 2" xfId="161"/>
    <cellStyle name="Percent 2 2 2" xfId="210"/>
    <cellStyle name="Percent 2 2 3" xfId="193"/>
    <cellStyle name="Percent 2 3" xfId="162"/>
    <cellStyle name="Percent 2 4" xfId="163"/>
    <cellStyle name="Percent 2 5" xfId="164"/>
    <cellStyle name="Percent 2 6" xfId="165"/>
    <cellStyle name="Percent 2 7" xfId="166"/>
    <cellStyle name="Percent 2 8" xfId="167"/>
    <cellStyle name="Percent 2 9" xfId="168"/>
    <cellStyle name="Percent 3" xfId="169"/>
    <cellStyle name="Style 1" xfId="170"/>
    <cellStyle name="Style 2" xfId="171"/>
    <cellStyle name="Title 2" xfId="172"/>
    <cellStyle name="Total 2" xfId="173"/>
    <cellStyle name="Warning Text 2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30"/>
  <sheetViews>
    <sheetView topLeftCell="A4" zoomScale="90" zoomScaleNormal="90" workbookViewId="0">
      <selection activeCell="L11" sqref="L11"/>
    </sheetView>
  </sheetViews>
  <sheetFormatPr defaultRowHeight="16.5"/>
  <cols>
    <col min="1" max="1" width="10.7109375" style="2" customWidth="1"/>
    <col min="2" max="2" width="13" style="4" customWidth="1"/>
    <col min="3" max="3" width="16.42578125" style="3" customWidth="1"/>
    <col min="4" max="4" width="28" style="3" customWidth="1"/>
    <col min="5" max="5" width="11.140625" style="3" customWidth="1"/>
    <col min="6" max="6" width="9.28515625" style="3" customWidth="1"/>
    <col min="7" max="7" width="9.140625" style="3"/>
    <col min="8" max="8" width="11.140625" style="3" customWidth="1"/>
    <col min="9" max="9" width="17.5703125" style="3" customWidth="1"/>
    <col min="10" max="10" width="9.140625" style="3"/>
    <col min="11" max="11" width="12.140625" style="2" customWidth="1"/>
    <col min="12" max="12" width="12" style="2" customWidth="1"/>
    <col min="13" max="13" width="13.85546875" style="8" customWidth="1"/>
    <col min="14" max="14" width="14" style="2" customWidth="1"/>
    <col min="15" max="15" width="9.28515625" style="2" customWidth="1"/>
    <col min="16" max="16" width="8.28515625" style="2" customWidth="1"/>
    <col min="17" max="17" width="10" style="2" customWidth="1"/>
    <col min="18" max="18" width="13.28515625" style="2" customWidth="1"/>
    <col min="19" max="16384" width="9.140625" style="2"/>
  </cols>
  <sheetData>
    <row r="1" spans="1:17">
      <c r="A1" s="749" t="s">
        <v>3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</row>
    <row r="2" spans="1:17">
      <c r="A2" s="750" t="s">
        <v>130</v>
      </c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0"/>
    </row>
    <row r="3" spans="1:17">
      <c r="A3" s="750" t="s">
        <v>4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</row>
    <row r="4" spans="1:17">
      <c r="A4" s="750" t="s">
        <v>109</v>
      </c>
      <c r="B4" s="750"/>
      <c r="C4" s="750"/>
      <c r="D4" s="750"/>
      <c r="E4" s="750"/>
      <c r="F4" s="750"/>
      <c r="G4" s="750"/>
      <c r="H4" s="750"/>
      <c r="I4" s="750"/>
      <c r="J4" s="750"/>
      <c r="K4" s="750"/>
      <c r="L4" s="750"/>
      <c r="M4" s="750"/>
      <c r="N4" s="750"/>
      <c r="O4" s="750"/>
      <c r="P4" s="750"/>
      <c r="Q4" s="750"/>
    </row>
    <row r="5" spans="1:17">
      <c r="A5" s="3"/>
      <c r="K5" s="3"/>
      <c r="L5" s="3"/>
      <c r="M5" s="5"/>
      <c r="N5" s="3"/>
      <c r="O5" s="3"/>
      <c r="P5" s="3"/>
      <c r="Q5" s="3"/>
    </row>
    <row r="6" spans="1:17">
      <c r="A6" s="1" t="s">
        <v>146</v>
      </c>
      <c r="B6" s="6"/>
      <c r="C6" s="7"/>
      <c r="D6" s="7"/>
      <c r="E6" s="7"/>
      <c r="F6" s="7"/>
    </row>
    <row r="7" spans="1:17">
      <c r="A7" s="1" t="s">
        <v>5</v>
      </c>
      <c r="B7" s="6"/>
      <c r="C7" s="7"/>
      <c r="D7" s="7"/>
      <c r="E7" s="7"/>
      <c r="F7" s="7"/>
    </row>
    <row r="8" spans="1:17" s="10" customFormat="1">
      <c r="A8" s="751" t="s">
        <v>6</v>
      </c>
      <c r="B8" s="743" t="s">
        <v>7</v>
      </c>
      <c r="C8" s="744"/>
      <c r="D8" s="744"/>
      <c r="E8" s="744"/>
      <c r="F8" s="745"/>
      <c r="G8" s="753" t="s">
        <v>0</v>
      </c>
      <c r="H8" s="754"/>
      <c r="I8" s="9"/>
      <c r="J8" s="9"/>
      <c r="K8" s="753" t="s">
        <v>8</v>
      </c>
      <c r="L8" s="755"/>
      <c r="M8" s="755"/>
      <c r="N8" s="754"/>
      <c r="O8" s="753" t="s">
        <v>9</v>
      </c>
      <c r="P8" s="755"/>
      <c r="Q8" s="754"/>
    </row>
    <row r="9" spans="1:17" s="12" customFormat="1" ht="99">
      <c r="A9" s="752"/>
      <c r="B9" s="746"/>
      <c r="C9" s="747"/>
      <c r="D9" s="747"/>
      <c r="E9" s="747"/>
      <c r="F9" s="748"/>
      <c r="G9" s="9" t="s">
        <v>10</v>
      </c>
      <c r="H9" s="9" t="s">
        <v>11</v>
      </c>
      <c r="I9" s="9" t="s">
        <v>12</v>
      </c>
      <c r="J9" s="9" t="s">
        <v>13</v>
      </c>
      <c r="K9" s="9" t="s">
        <v>14</v>
      </c>
      <c r="L9" s="9" t="s">
        <v>15</v>
      </c>
      <c r="M9" s="11" t="s">
        <v>134</v>
      </c>
      <c r="N9" s="9" t="s">
        <v>133</v>
      </c>
      <c r="O9" s="9" t="s">
        <v>16</v>
      </c>
      <c r="P9" s="9" t="s">
        <v>17</v>
      </c>
      <c r="Q9" s="9" t="s">
        <v>18</v>
      </c>
    </row>
    <row r="10" spans="1:17" s="12" customFormat="1">
      <c r="A10" s="13"/>
      <c r="B10" s="14" t="s">
        <v>1</v>
      </c>
      <c r="C10" s="15" t="s">
        <v>1</v>
      </c>
      <c r="D10" s="15" t="s">
        <v>2</v>
      </c>
      <c r="E10" s="9" t="s">
        <v>110</v>
      </c>
      <c r="F10" s="9" t="s">
        <v>111</v>
      </c>
      <c r="G10" s="16"/>
      <c r="H10" s="16"/>
      <c r="I10" s="16"/>
      <c r="J10" s="16"/>
      <c r="K10" s="17"/>
      <c r="L10" s="17"/>
      <c r="M10" s="18"/>
      <c r="N10" s="17"/>
      <c r="O10" s="17"/>
      <c r="P10" s="17"/>
      <c r="Q10" s="17"/>
    </row>
    <row r="11" spans="1:17" s="12" customFormat="1" ht="99">
      <c r="A11" s="19"/>
      <c r="B11" s="20" t="s">
        <v>22</v>
      </c>
      <c r="C11" s="21" t="s">
        <v>112</v>
      </c>
      <c r="D11" s="22"/>
      <c r="E11" s="23"/>
      <c r="F11" s="23"/>
      <c r="G11" s="24"/>
      <c r="H11" s="25"/>
      <c r="I11" s="24"/>
      <c r="J11" s="26"/>
      <c r="K11" s="27"/>
      <c r="L11" s="28">
        <v>28019.0484</v>
      </c>
      <c r="M11" s="29">
        <v>4000</v>
      </c>
      <c r="N11" s="142">
        <f>K11+L11+M11</f>
        <v>32019.0484</v>
      </c>
      <c r="O11" s="31"/>
      <c r="P11" s="31"/>
      <c r="Q11" s="31"/>
    </row>
    <row r="12" spans="1:17" s="12" customFormat="1">
      <c r="A12" s="109"/>
      <c r="B12" s="110"/>
      <c r="C12" s="111"/>
      <c r="D12" s="112" t="s">
        <v>23</v>
      </c>
      <c r="E12" s="113" t="s">
        <v>85</v>
      </c>
      <c r="F12" s="114">
        <v>3620</v>
      </c>
      <c r="G12" s="36"/>
      <c r="H12" s="25"/>
      <c r="I12" s="24" t="s">
        <v>19</v>
      </c>
      <c r="J12" s="26"/>
      <c r="K12" s="27"/>
      <c r="L12" s="115"/>
      <c r="M12" s="30">
        <v>905000</v>
      </c>
      <c r="N12" s="30">
        <f>SUM(M12)</f>
        <v>905000</v>
      </c>
      <c r="O12" s="31"/>
      <c r="P12" s="31"/>
      <c r="Q12" s="31"/>
    </row>
    <row r="13" spans="1:17" s="12" customFormat="1">
      <c r="A13" s="109"/>
      <c r="B13" s="110"/>
      <c r="C13" s="37"/>
      <c r="D13" s="112" t="s">
        <v>24</v>
      </c>
      <c r="E13" s="113" t="s">
        <v>131</v>
      </c>
      <c r="F13" s="113">
        <v>738</v>
      </c>
      <c r="G13" s="36"/>
      <c r="H13" s="25"/>
      <c r="I13" s="24" t="s">
        <v>19</v>
      </c>
      <c r="J13" s="26"/>
      <c r="K13" s="27"/>
      <c r="L13" s="50"/>
      <c r="M13" s="30">
        <v>210330</v>
      </c>
      <c r="N13" s="30">
        <f t="shared" ref="N13:N88" si="0">SUM(M13)</f>
        <v>210330</v>
      </c>
      <c r="O13" s="31"/>
      <c r="P13" s="31"/>
      <c r="Q13" s="31"/>
    </row>
    <row r="14" spans="1:17" s="12" customFormat="1">
      <c r="A14" s="109"/>
      <c r="B14" s="110"/>
      <c r="C14" s="37"/>
      <c r="D14" s="112" t="s">
        <v>25</v>
      </c>
      <c r="E14" s="113" t="s">
        <v>85</v>
      </c>
      <c r="F14" s="113">
        <v>1080</v>
      </c>
      <c r="G14" s="36"/>
      <c r="H14" s="25"/>
      <c r="I14" s="24" t="s">
        <v>19</v>
      </c>
      <c r="J14" s="26"/>
      <c r="K14" s="50"/>
      <c r="L14" s="50"/>
      <c r="M14" s="30">
        <v>108000</v>
      </c>
      <c r="N14" s="30">
        <f t="shared" si="0"/>
        <v>108000</v>
      </c>
      <c r="O14" s="31"/>
      <c r="P14" s="31"/>
      <c r="Q14" s="31"/>
    </row>
    <row r="15" spans="1:17" s="12" customFormat="1">
      <c r="A15" s="109"/>
      <c r="B15" s="109"/>
      <c r="C15" s="39"/>
      <c r="D15" s="112" t="s">
        <v>115</v>
      </c>
      <c r="E15" s="113" t="s">
        <v>85</v>
      </c>
      <c r="F15" s="114">
        <v>4500</v>
      </c>
      <c r="G15" s="31"/>
      <c r="H15" s="40"/>
      <c r="I15" s="24" t="s">
        <v>19</v>
      </c>
      <c r="J15" s="39"/>
      <c r="K15" s="31"/>
      <c r="L15" s="31"/>
      <c r="M15" s="30">
        <v>12375</v>
      </c>
      <c r="N15" s="30">
        <f t="shared" si="0"/>
        <v>12375</v>
      </c>
      <c r="O15" s="31"/>
      <c r="P15" s="31"/>
      <c r="Q15" s="31"/>
    </row>
    <row r="16" spans="1:17" s="12" customFormat="1">
      <c r="A16" s="109"/>
      <c r="B16" s="109"/>
      <c r="C16" s="39"/>
      <c r="D16" s="112" t="s">
        <v>26</v>
      </c>
      <c r="E16" s="113" t="s">
        <v>86</v>
      </c>
      <c r="F16" s="114">
        <v>3300</v>
      </c>
      <c r="G16" s="31"/>
      <c r="H16" s="41"/>
      <c r="I16" s="24" t="s">
        <v>19</v>
      </c>
      <c r="J16" s="42"/>
      <c r="K16" s="43"/>
      <c r="L16" s="43"/>
      <c r="M16" s="44">
        <v>18150</v>
      </c>
      <c r="N16" s="30">
        <f t="shared" si="0"/>
        <v>18150</v>
      </c>
      <c r="O16" s="31"/>
      <c r="P16" s="31"/>
      <c r="Q16" s="31"/>
    </row>
    <row r="17" spans="1:18" s="12" customFormat="1">
      <c r="A17" s="109"/>
      <c r="B17" s="109"/>
      <c r="C17" s="26"/>
      <c r="D17" s="112" t="s">
        <v>27</v>
      </c>
      <c r="E17" s="113" t="s">
        <v>131</v>
      </c>
      <c r="F17" s="113">
        <v>453</v>
      </c>
      <c r="G17" s="36"/>
      <c r="H17" s="25"/>
      <c r="I17" s="24" t="s">
        <v>19</v>
      </c>
      <c r="J17" s="26"/>
      <c r="K17" s="116"/>
      <c r="L17" s="50"/>
      <c r="M17" s="30">
        <v>84258</v>
      </c>
      <c r="N17" s="30">
        <f t="shared" si="0"/>
        <v>84258</v>
      </c>
      <c r="O17" s="31"/>
      <c r="P17" s="31"/>
      <c r="Q17" s="31"/>
      <c r="R17" s="46"/>
    </row>
    <row r="18" spans="1:18" s="12" customFormat="1">
      <c r="A18" s="109"/>
      <c r="B18" s="110"/>
      <c r="C18" s="47"/>
      <c r="D18" s="112" t="s">
        <v>28</v>
      </c>
      <c r="E18" s="113" t="s">
        <v>85</v>
      </c>
      <c r="F18" s="114">
        <v>1250</v>
      </c>
      <c r="G18" s="36"/>
      <c r="H18" s="25"/>
      <c r="I18" s="24" t="s">
        <v>19</v>
      </c>
      <c r="J18" s="26"/>
      <c r="K18" s="116"/>
      <c r="L18" s="117"/>
      <c r="M18" s="30">
        <v>62500</v>
      </c>
      <c r="N18" s="30">
        <f t="shared" si="0"/>
        <v>62500</v>
      </c>
      <c r="O18" s="31"/>
      <c r="P18" s="31"/>
      <c r="Q18" s="31"/>
      <c r="R18" s="46"/>
    </row>
    <row r="19" spans="1:18" s="12" customFormat="1">
      <c r="A19" s="109"/>
      <c r="B19" s="110"/>
      <c r="C19" s="49"/>
      <c r="D19" s="112" t="s">
        <v>170</v>
      </c>
      <c r="E19" s="113" t="s">
        <v>86</v>
      </c>
      <c r="F19" s="114">
        <v>2700</v>
      </c>
      <c r="G19" s="36"/>
      <c r="H19" s="25"/>
      <c r="I19" s="24" t="s">
        <v>19</v>
      </c>
      <c r="J19" s="26"/>
      <c r="K19" s="116"/>
      <c r="L19" s="50"/>
      <c r="M19" s="30">
        <v>1668600</v>
      </c>
      <c r="N19" s="30">
        <f t="shared" si="0"/>
        <v>1668600</v>
      </c>
      <c r="O19" s="31"/>
      <c r="P19" s="31"/>
      <c r="Q19" s="31"/>
    </row>
    <row r="20" spans="1:18" s="12" customFormat="1">
      <c r="A20" s="19"/>
      <c r="B20" s="32"/>
      <c r="C20" s="49"/>
      <c r="D20" s="33" t="s">
        <v>29</v>
      </c>
      <c r="E20" s="34" t="s">
        <v>85</v>
      </c>
      <c r="F20" s="34">
        <v>20</v>
      </c>
      <c r="G20" s="36"/>
      <c r="H20" s="25"/>
      <c r="I20" s="24" t="s">
        <v>19</v>
      </c>
      <c r="J20" s="26"/>
      <c r="K20" s="45"/>
      <c r="L20" s="50"/>
      <c r="M20" s="30">
        <v>210000</v>
      </c>
      <c r="N20" s="30">
        <f t="shared" si="0"/>
        <v>210000</v>
      </c>
      <c r="O20" s="31"/>
      <c r="P20" s="31"/>
      <c r="Q20" s="31"/>
    </row>
    <row r="21" spans="1:18" s="12" customFormat="1">
      <c r="A21" s="19"/>
      <c r="B21" s="32"/>
      <c r="C21" s="49"/>
      <c r="D21" s="33" t="s">
        <v>30</v>
      </c>
      <c r="E21" s="34" t="s">
        <v>85</v>
      </c>
      <c r="F21" s="34">
        <v>400</v>
      </c>
      <c r="G21" s="36"/>
      <c r="H21" s="25"/>
      <c r="I21" s="24" t="s">
        <v>19</v>
      </c>
      <c r="J21" s="26"/>
      <c r="K21" s="45"/>
      <c r="L21" s="29"/>
      <c r="M21" s="30">
        <v>340000</v>
      </c>
      <c r="N21" s="30">
        <f t="shared" si="0"/>
        <v>340000</v>
      </c>
      <c r="O21" s="31"/>
      <c r="P21" s="31"/>
      <c r="Q21" s="31"/>
    </row>
    <row r="22" spans="1:18" s="12" customFormat="1">
      <c r="A22" s="19"/>
      <c r="B22" s="32"/>
      <c r="C22" s="49"/>
      <c r="D22" s="33" t="s">
        <v>31</v>
      </c>
      <c r="E22" s="34" t="s">
        <v>87</v>
      </c>
      <c r="F22" s="35">
        <v>1920</v>
      </c>
      <c r="G22" s="36"/>
      <c r="H22" s="25"/>
      <c r="I22" s="24" t="s">
        <v>19</v>
      </c>
      <c r="J22" s="26"/>
      <c r="K22" s="45"/>
      <c r="L22" s="29"/>
      <c r="M22" s="30">
        <v>190080</v>
      </c>
      <c r="N22" s="30">
        <f t="shared" si="0"/>
        <v>190080</v>
      </c>
      <c r="O22" s="31"/>
      <c r="P22" s="31"/>
      <c r="Q22" s="31"/>
    </row>
    <row r="23" spans="1:18" s="12" customFormat="1">
      <c r="A23" s="19"/>
      <c r="B23" s="32"/>
      <c r="C23" s="49"/>
      <c r="D23" s="33" t="s">
        <v>114</v>
      </c>
      <c r="E23" s="34" t="s">
        <v>88</v>
      </c>
      <c r="F23" s="34">
        <v>120</v>
      </c>
      <c r="G23" s="36"/>
      <c r="H23" s="25"/>
      <c r="I23" s="24" t="s">
        <v>19</v>
      </c>
      <c r="J23" s="26"/>
      <c r="K23" s="45"/>
      <c r="L23" s="29"/>
      <c r="M23" s="30">
        <v>84000</v>
      </c>
      <c r="N23" s="30">
        <f t="shared" si="0"/>
        <v>84000</v>
      </c>
      <c r="O23" s="31"/>
      <c r="P23" s="31"/>
      <c r="Q23" s="31"/>
    </row>
    <row r="24" spans="1:18" s="12" customFormat="1">
      <c r="A24" s="19"/>
      <c r="B24" s="32"/>
      <c r="C24" s="49"/>
      <c r="D24" s="33" t="s">
        <v>116</v>
      </c>
      <c r="E24" s="34" t="s">
        <v>88</v>
      </c>
      <c r="F24" s="34">
        <v>120</v>
      </c>
      <c r="G24" s="36"/>
      <c r="H24" s="25"/>
      <c r="I24" s="24" t="s">
        <v>19</v>
      </c>
      <c r="J24" s="26"/>
      <c r="K24" s="45"/>
      <c r="L24" s="29"/>
      <c r="M24" s="30">
        <v>84000</v>
      </c>
      <c r="N24" s="30">
        <f t="shared" si="0"/>
        <v>84000</v>
      </c>
      <c r="O24" s="31"/>
      <c r="P24" s="31"/>
      <c r="Q24" s="31"/>
    </row>
    <row r="25" spans="1:18" s="12" customFormat="1">
      <c r="A25" s="19"/>
      <c r="B25" s="32"/>
      <c r="C25" s="49"/>
      <c r="D25" s="33" t="s">
        <v>32</v>
      </c>
      <c r="E25" s="34" t="s">
        <v>85</v>
      </c>
      <c r="F25" s="34">
        <v>10</v>
      </c>
      <c r="G25" s="36"/>
      <c r="H25" s="25"/>
      <c r="I25" s="24" t="s">
        <v>19</v>
      </c>
      <c r="J25" s="26"/>
      <c r="K25" s="45"/>
      <c r="L25" s="38"/>
      <c r="M25" s="30">
        <v>3500</v>
      </c>
      <c r="N25" s="30">
        <f t="shared" si="0"/>
        <v>3500</v>
      </c>
      <c r="O25" s="31"/>
      <c r="P25" s="31"/>
      <c r="Q25" s="31"/>
    </row>
    <row r="26" spans="1:18" s="12" customFormat="1">
      <c r="A26" s="19"/>
      <c r="B26" s="32"/>
      <c r="C26" s="49"/>
      <c r="D26" s="33" t="s">
        <v>33</v>
      </c>
      <c r="E26" s="34" t="s">
        <v>87</v>
      </c>
      <c r="F26" s="34">
        <v>720</v>
      </c>
      <c r="G26" s="36"/>
      <c r="H26" s="25"/>
      <c r="I26" s="24" t="s">
        <v>19</v>
      </c>
      <c r="J26" s="26"/>
      <c r="K26" s="51"/>
      <c r="L26" s="38"/>
      <c r="M26" s="30">
        <v>71280</v>
      </c>
      <c r="N26" s="30">
        <f t="shared" si="0"/>
        <v>71280</v>
      </c>
      <c r="O26" s="31"/>
      <c r="P26" s="31"/>
      <c r="Q26" s="31"/>
    </row>
    <row r="27" spans="1:18" s="12" customFormat="1">
      <c r="A27" s="19"/>
      <c r="B27" s="32"/>
      <c r="C27" s="49"/>
      <c r="D27" s="33" t="s">
        <v>34</v>
      </c>
      <c r="E27" s="34" t="s">
        <v>88</v>
      </c>
      <c r="F27" s="34">
        <v>120</v>
      </c>
      <c r="G27" s="36"/>
      <c r="H27" s="25"/>
      <c r="I27" s="24" t="s">
        <v>19</v>
      </c>
      <c r="J27" s="26"/>
      <c r="K27" s="45"/>
      <c r="L27" s="52"/>
      <c r="M27" s="30">
        <v>84000</v>
      </c>
      <c r="N27" s="30">
        <f t="shared" si="0"/>
        <v>84000</v>
      </c>
      <c r="O27" s="31"/>
      <c r="P27" s="31"/>
      <c r="Q27" s="31"/>
    </row>
    <row r="28" spans="1:18" s="12" customFormat="1">
      <c r="A28" s="19"/>
      <c r="B28" s="32"/>
      <c r="C28" s="49"/>
      <c r="D28" s="33" t="s">
        <v>139</v>
      </c>
      <c r="E28" s="34" t="s">
        <v>89</v>
      </c>
      <c r="F28" s="34">
        <v>624</v>
      </c>
      <c r="G28" s="36"/>
      <c r="H28" s="25"/>
      <c r="I28" s="24" t="s">
        <v>19</v>
      </c>
      <c r="J28" s="26"/>
      <c r="K28" s="45"/>
      <c r="L28" s="53"/>
      <c r="M28" s="30">
        <v>262298.40000000002</v>
      </c>
      <c r="N28" s="30">
        <f t="shared" si="0"/>
        <v>262298.40000000002</v>
      </c>
      <c r="O28" s="31"/>
      <c r="P28" s="31"/>
      <c r="Q28" s="31"/>
    </row>
    <row r="29" spans="1:18" s="12" customFormat="1">
      <c r="A29" s="19"/>
      <c r="B29" s="32"/>
      <c r="C29" s="49"/>
      <c r="D29" s="33" t="s">
        <v>117</v>
      </c>
      <c r="E29" s="34" t="s">
        <v>88</v>
      </c>
      <c r="F29" s="34">
        <v>600</v>
      </c>
      <c r="G29" s="36"/>
      <c r="H29" s="25"/>
      <c r="I29" s="24" t="s">
        <v>19</v>
      </c>
      <c r="J29" s="26"/>
      <c r="K29" s="45"/>
      <c r="L29" s="52"/>
      <c r="M29" s="30">
        <v>92454</v>
      </c>
      <c r="N29" s="30">
        <f t="shared" si="0"/>
        <v>92454</v>
      </c>
      <c r="O29" s="31"/>
      <c r="P29" s="31"/>
      <c r="Q29" s="31"/>
    </row>
    <row r="30" spans="1:18" s="12" customFormat="1">
      <c r="A30" s="19"/>
      <c r="B30" s="32"/>
      <c r="C30" s="49"/>
      <c r="D30" s="33" t="s">
        <v>35</v>
      </c>
      <c r="E30" s="34" t="s">
        <v>90</v>
      </c>
      <c r="F30" s="34">
        <v>240</v>
      </c>
      <c r="G30" s="36"/>
      <c r="H30" s="25"/>
      <c r="I30" s="24" t="s">
        <v>19</v>
      </c>
      <c r="J30" s="26"/>
      <c r="K30" s="45"/>
      <c r="L30" s="38"/>
      <c r="M30" s="30">
        <v>30000</v>
      </c>
      <c r="N30" s="30">
        <f t="shared" si="0"/>
        <v>30000</v>
      </c>
      <c r="O30" s="31"/>
      <c r="P30" s="31"/>
      <c r="Q30" s="31"/>
    </row>
    <row r="31" spans="1:18" s="12" customFormat="1">
      <c r="A31" s="19"/>
      <c r="B31" s="32"/>
      <c r="C31" s="37"/>
      <c r="D31" s="33" t="s">
        <v>36</v>
      </c>
      <c r="E31" s="34" t="s">
        <v>91</v>
      </c>
      <c r="F31" s="34">
        <v>24</v>
      </c>
      <c r="G31" s="36"/>
      <c r="H31" s="25"/>
      <c r="I31" s="24" t="s">
        <v>19</v>
      </c>
      <c r="J31" s="26"/>
      <c r="K31" s="26"/>
      <c r="L31" s="29"/>
      <c r="M31" s="30">
        <v>3480</v>
      </c>
      <c r="N31" s="30">
        <f t="shared" si="0"/>
        <v>3480</v>
      </c>
      <c r="O31" s="31"/>
      <c r="P31" s="31"/>
      <c r="Q31" s="31"/>
    </row>
    <row r="32" spans="1:18" s="12" customFormat="1">
      <c r="A32" s="19"/>
      <c r="B32" s="32"/>
      <c r="C32" s="37"/>
      <c r="D32" s="33" t="s">
        <v>171</v>
      </c>
      <c r="E32" s="34" t="s">
        <v>85</v>
      </c>
      <c r="F32" s="34">
        <v>600</v>
      </c>
      <c r="G32" s="36"/>
      <c r="H32" s="25"/>
      <c r="I32" s="24" t="s">
        <v>19</v>
      </c>
      <c r="J32" s="26"/>
      <c r="K32" s="26"/>
      <c r="L32" s="29"/>
      <c r="M32" s="30">
        <v>180000</v>
      </c>
      <c r="N32" s="30">
        <f t="shared" si="0"/>
        <v>180000</v>
      </c>
      <c r="O32" s="31"/>
      <c r="P32" s="31"/>
      <c r="Q32" s="31"/>
    </row>
    <row r="33" spans="1:17" s="12" customFormat="1">
      <c r="A33" s="19"/>
      <c r="B33" s="32"/>
      <c r="C33" s="37"/>
      <c r="D33" s="33" t="s">
        <v>159</v>
      </c>
      <c r="E33" s="34" t="s">
        <v>85</v>
      </c>
      <c r="F33" s="34">
        <v>300</v>
      </c>
      <c r="G33" s="36"/>
      <c r="H33" s="25"/>
      <c r="I33" s="24" t="s">
        <v>19</v>
      </c>
      <c r="J33" s="26"/>
      <c r="K33" s="26"/>
      <c r="L33" s="29"/>
      <c r="M33" s="30">
        <v>180000</v>
      </c>
      <c r="N33" s="30">
        <f t="shared" si="0"/>
        <v>180000</v>
      </c>
      <c r="O33" s="31"/>
      <c r="P33" s="31"/>
      <c r="Q33" s="31"/>
    </row>
    <row r="34" spans="1:17" s="12" customFormat="1">
      <c r="A34" s="31"/>
      <c r="B34" s="14"/>
      <c r="C34" s="24"/>
      <c r="D34" s="33" t="s">
        <v>60</v>
      </c>
      <c r="E34" s="34" t="s">
        <v>98</v>
      </c>
      <c r="F34" s="34">
        <v>80</v>
      </c>
      <c r="G34" s="24"/>
      <c r="H34" s="24"/>
      <c r="I34" s="24" t="s">
        <v>19</v>
      </c>
      <c r="J34" s="24"/>
      <c r="K34" s="31"/>
      <c r="L34" s="31"/>
      <c r="M34" s="29">
        <v>62400</v>
      </c>
      <c r="N34" s="30">
        <f>SUM(M34)</f>
        <v>62400</v>
      </c>
      <c r="O34" s="31"/>
      <c r="P34" s="31"/>
      <c r="Q34" s="31"/>
    </row>
    <row r="35" spans="1:17" s="12" customFormat="1">
      <c r="A35" s="31"/>
      <c r="B35" s="14"/>
      <c r="C35" s="24"/>
      <c r="D35" s="33" t="s">
        <v>138</v>
      </c>
      <c r="E35" s="34" t="s">
        <v>144</v>
      </c>
      <c r="F35" s="35">
        <v>9120</v>
      </c>
      <c r="G35" s="24"/>
      <c r="H35" s="24"/>
      <c r="I35" s="24"/>
      <c r="J35" s="24"/>
      <c r="K35" s="31"/>
      <c r="L35" s="31"/>
      <c r="M35" s="29">
        <v>483360</v>
      </c>
      <c r="N35" s="30">
        <f>SUM(M35)</f>
        <v>483360</v>
      </c>
      <c r="O35" s="31"/>
      <c r="P35" s="31"/>
      <c r="Q35" s="31"/>
    </row>
    <row r="36" spans="1:17" s="12" customFormat="1">
      <c r="A36" s="95" t="s">
        <v>145</v>
      </c>
      <c r="B36" s="89"/>
      <c r="C36" s="78"/>
      <c r="D36" s="85"/>
      <c r="E36" s="75"/>
      <c r="F36" s="86"/>
      <c r="G36" s="78"/>
      <c r="H36" s="78"/>
      <c r="I36" s="78"/>
      <c r="J36" s="78"/>
      <c r="K36" s="84"/>
      <c r="L36" s="84"/>
      <c r="M36" s="87"/>
      <c r="N36" s="134">
        <f>SUM(N12:N35)</f>
        <v>5430065.4000000004</v>
      </c>
      <c r="O36" s="84"/>
      <c r="P36" s="84"/>
      <c r="Q36" s="84"/>
    </row>
    <row r="37" spans="1:17" s="12" customFormat="1" ht="16.5" customHeight="1">
      <c r="A37" s="31"/>
      <c r="B37" s="14"/>
      <c r="C37" s="24"/>
      <c r="D37" s="33" t="s">
        <v>61</v>
      </c>
      <c r="E37" s="34" t="s">
        <v>99</v>
      </c>
      <c r="F37" s="34">
        <v>40</v>
      </c>
      <c r="G37" s="24"/>
      <c r="H37" s="24"/>
      <c r="I37" s="24" t="s">
        <v>19</v>
      </c>
      <c r="J37" s="24"/>
      <c r="K37" s="31"/>
      <c r="L37" s="31"/>
      <c r="M37" s="29">
        <v>45000</v>
      </c>
      <c r="N37" s="30">
        <f t="shared" ref="N37:N48" si="1">SUM(M37)</f>
        <v>45000</v>
      </c>
      <c r="O37" s="31"/>
      <c r="P37" s="31"/>
      <c r="Q37" s="31"/>
    </row>
    <row r="38" spans="1:17" s="12" customFormat="1">
      <c r="A38" s="31"/>
      <c r="B38" s="14"/>
      <c r="C38" s="24"/>
      <c r="D38" s="33" t="s">
        <v>62</v>
      </c>
      <c r="E38" s="34" t="s">
        <v>99</v>
      </c>
      <c r="F38" s="34">
        <v>60</v>
      </c>
      <c r="G38" s="24"/>
      <c r="H38" s="24"/>
      <c r="I38" s="24" t="s">
        <v>19</v>
      </c>
      <c r="J38" s="24"/>
      <c r="K38" s="31"/>
      <c r="L38" s="31"/>
      <c r="M38" s="29">
        <v>75600</v>
      </c>
      <c r="N38" s="30">
        <f t="shared" si="1"/>
        <v>75600</v>
      </c>
      <c r="O38" s="31"/>
      <c r="P38" s="31"/>
      <c r="Q38" s="31"/>
    </row>
    <row r="39" spans="1:17" s="12" customFormat="1">
      <c r="A39" s="31"/>
      <c r="B39" s="14"/>
      <c r="C39" s="24"/>
      <c r="D39" s="33" t="s">
        <v>63</v>
      </c>
      <c r="E39" s="34" t="s">
        <v>99</v>
      </c>
      <c r="F39" s="34">
        <v>55</v>
      </c>
      <c r="G39" s="24"/>
      <c r="H39" s="24"/>
      <c r="I39" s="24" t="s">
        <v>19</v>
      </c>
      <c r="J39" s="24"/>
      <c r="K39" s="31"/>
      <c r="L39" s="31"/>
      <c r="M39" s="29">
        <v>96250</v>
      </c>
      <c r="N39" s="30">
        <f t="shared" si="1"/>
        <v>96250</v>
      </c>
      <c r="O39" s="31"/>
      <c r="P39" s="31"/>
      <c r="Q39" s="31"/>
    </row>
    <row r="40" spans="1:17" s="12" customFormat="1">
      <c r="A40" s="31"/>
      <c r="B40" s="14"/>
      <c r="C40" s="24"/>
      <c r="D40" s="33" t="s">
        <v>64</v>
      </c>
      <c r="E40" s="34" t="s">
        <v>98</v>
      </c>
      <c r="F40" s="34">
        <v>40</v>
      </c>
      <c r="G40" s="24"/>
      <c r="H40" s="24"/>
      <c r="I40" s="24" t="s">
        <v>19</v>
      </c>
      <c r="J40" s="24"/>
      <c r="K40" s="31"/>
      <c r="L40" s="31"/>
      <c r="M40" s="29">
        <v>79200</v>
      </c>
      <c r="N40" s="30">
        <f t="shared" si="1"/>
        <v>79200</v>
      </c>
      <c r="O40" s="31"/>
      <c r="P40" s="31"/>
      <c r="Q40" s="31"/>
    </row>
    <row r="41" spans="1:17" s="12" customFormat="1">
      <c r="A41" s="31"/>
      <c r="B41" s="14"/>
      <c r="C41" s="24"/>
      <c r="D41" s="33" t="s">
        <v>65</v>
      </c>
      <c r="E41" s="34" t="s">
        <v>100</v>
      </c>
      <c r="F41" s="34">
        <v>43</v>
      </c>
      <c r="G41" s="24"/>
      <c r="H41" s="24"/>
      <c r="I41" s="24" t="s">
        <v>19</v>
      </c>
      <c r="J41" s="24"/>
      <c r="K41" s="31"/>
      <c r="L41" s="31"/>
      <c r="M41" s="29">
        <v>774000</v>
      </c>
      <c r="N41" s="30">
        <f t="shared" si="1"/>
        <v>774000</v>
      </c>
      <c r="O41" s="31"/>
      <c r="P41" s="31"/>
      <c r="Q41" s="31"/>
    </row>
    <row r="42" spans="1:17" s="12" customFormat="1">
      <c r="A42" s="31"/>
      <c r="B42" s="14"/>
      <c r="C42" s="24"/>
      <c r="D42" s="33" t="s">
        <v>66</v>
      </c>
      <c r="E42" s="34" t="s">
        <v>101</v>
      </c>
      <c r="F42" s="34">
        <v>10</v>
      </c>
      <c r="G42" s="24"/>
      <c r="H42" s="24"/>
      <c r="I42" s="24" t="s">
        <v>19</v>
      </c>
      <c r="J42" s="24"/>
      <c r="K42" s="31"/>
      <c r="L42" s="31"/>
      <c r="M42" s="29">
        <v>315000</v>
      </c>
      <c r="N42" s="30">
        <f t="shared" si="1"/>
        <v>315000</v>
      </c>
      <c r="O42" s="31"/>
      <c r="P42" s="31"/>
      <c r="Q42" s="31"/>
    </row>
    <row r="43" spans="1:17" s="12" customFormat="1">
      <c r="A43" s="31"/>
      <c r="B43" s="14"/>
      <c r="C43" s="24"/>
      <c r="D43" s="33" t="s">
        <v>67</v>
      </c>
      <c r="E43" s="34" t="s">
        <v>101</v>
      </c>
      <c r="F43" s="34">
        <v>10</v>
      </c>
      <c r="G43" s="24"/>
      <c r="H43" s="24"/>
      <c r="I43" s="24" t="s">
        <v>19</v>
      </c>
      <c r="J43" s="24"/>
      <c r="K43" s="31"/>
      <c r="L43" s="31"/>
      <c r="M43" s="29">
        <v>402000</v>
      </c>
      <c r="N43" s="30">
        <f t="shared" si="1"/>
        <v>402000</v>
      </c>
      <c r="O43" s="31"/>
      <c r="P43" s="31"/>
      <c r="Q43" s="31"/>
    </row>
    <row r="44" spans="1:17" s="12" customFormat="1">
      <c r="A44" s="31"/>
      <c r="B44" s="14"/>
      <c r="C44" s="24"/>
      <c r="D44" s="33" t="s">
        <v>68</v>
      </c>
      <c r="E44" s="34" t="s">
        <v>102</v>
      </c>
      <c r="F44" s="34">
        <v>8</v>
      </c>
      <c r="G44" s="24"/>
      <c r="H44" s="24"/>
      <c r="I44" s="24" t="s">
        <v>19</v>
      </c>
      <c r="J44" s="24"/>
      <c r="K44" s="31"/>
      <c r="L44" s="31"/>
      <c r="M44" s="29">
        <v>196800</v>
      </c>
      <c r="N44" s="30">
        <f t="shared" si="1"/>
        <v>196800</v>
      </c>
      <c r="O44" s="31"/>
      <c r="P44" s="31"/>
      <c r="Q44" s="31"/>
    </row>
    <row r="45" spans="1:17" s="12" customFormat="1">
      <c r="A45" s="31"/>
      <c r="B45" s="14"/>
      <c r="C45" s="24"/>
      <c r="D45" s="33" t="s">
        <v>69</v>
      </c>
      <c r="E45" s="34" t="s">
        <v>102</v>
      </c>
      <c r="F45" s="34">
        <v>8</v>
      </c>
      <c r="G45" s="24"/>
      <c r="H45" s="24"/>
      <c r="I45" s="24" t="s">
        <v>19</v>
      </c>
      <c r="J45" s="24"/>
      <c r="K45" s="31"/>
      <c r="L45" s="31"/>
      <c r="M45" s="29">
        <v>196800</v>
      </c>
      <c r="N45" s="30">
        <f t="shared" si="1"/>
        <v>196800</v>
      </c>
      <c r="O45" s="31"/>
      <c r="P45" s="31"/>
      <c r="Q45" s="31"/>
    </row>
    <row r="46" spans="1:17" s="12" customFormat="1">
      <c r="A46" s="31"/>
      <c r="B46" s="14"/>
      <c r="C46" s="24"/>
      <c r="D46" s="33" t="s">
        <v>70</v>
      </c>
      <c r="E46" s="34" t="s">
        <v>103</v>
      </c>
      <c r="F46" s="34">
        <v>1</v>
      </c>
      <c r="G46" s="24"/>
      <c r="H46" s="24"/>
      <c r="I46" s="24" t="s">
        <v>19</v>
      </c>
      <c r="J46" s="24"/>
      <c r="K46" s="31"/>
      <c r="L46" s="31"/>
      <c r="M46" s="29">
        <v>26730</v>
      </c>
      <c r="N46" s="30">
        <f t="shared" si="1"/>
        <v>26730</v>
      </c>
      <c r="O46" s="31"/>
      <c r="P46" s="31"/>
      <c r="Q46" s="31"/>
    </row>
    <row r="47" spans="1:17" s="12" customFormat="1">
      <c r="A47" s="31"/>
      <c r="B47" s="14"/>
      <c r="C47" s="24"/>
      <c r="D47" s="33" t="s">
        <v>71</v>
      </c>
      <c r="E47" s="34" t="s">
        <v>104</v>
      </c>
      <c r="F47" s="34">
        <v>2</v>
      </c>
      <c r="G47" s="24"/>
      <c r="H47" s="24"/>
      <c r="I47" s="24" t="s">
        <v>19</v>
      </c>
      <c r="J47" s="24"/>
      <c r="K47" s="31"/>
      <c r="L47" s="31"/>
      <c r="M47" s="29">
        <v>19250</v>
      </c>
      <c r="N47" s="30">
        <f t="shared" si="1"/>
        <v>19250</v>
      </c>
      <c r="O47" s="31"/>
      <c r="P47" s="31"/>
      <c r="Q47" s="31"/>
    </row>
    <row r="48" spans="1:17" s="12" customFormat="1">
      <c r="A48" s="31"/>
      <c r="B48" s="14"/>
      <c r="C48" s="24"/>
      <c r="D48" s="60" t="s">
        <v>72</v>
      </c>
      <c r="E48" s="34" t="s">
        <v>105</v>
      </c>
      <c r="F48" s="34">
        <v>2</v>
      </c>
      <c r="G48" s="24"/>
      <c r="H48" s="24"/>
      <c r="I48" s="24" t="s">
        <v>19</v>
      </c>
      <c r="J48" s="24"/>
      <c r="K48" s="31"/>
      <c r="L48" s="31"/>
      <c r="M48" s="50">
        <v>21000</v>
      </c>
      <c r="N48" s="30">
        <f t="shared" si="1"/>
        <v>21000</v>
      </c>
      <c r="O48" s="31"/>
      <c r="P48" s="31"/>
      <c r="Q48" s="31"/>
    </row>
    <row r="49" spans="1:17" s="12" customFormat="1">
      <c r="A49" s="95" t="s">
        <v>145</v>
      </c>
      <c r="B49" s="90"/>
      <c r="C49" s="91"/>
      <c r="D49" s="85"/>
      <c r="E49" s="75"/>
      <c r="F49" s="75"/>
      <c r="G49" s="76"/>
      <c r="H49" s="78"/>
      <c r="I49" s="78"/>
      <c r="J49" s="78"/>
      <c r="K49" s="84"/>
      <c r="L49" s="84"/>
      <c r="M49" s="87"/>
      <c r="N49" s="134">
        <f>SUM(N37:N48)</f>
        <v>2247630</v>
      </c>
      <c r="O49" s="84"/>
      <c r="P49" s="84"/>
      <c r="Q49" s="84"/>
    </row>
    <row r="50" spans="1:17" s="12" customFormat="1">
      <c r="A50" s="19"/>
      <c r="B50" s="32"/>
      <c r="C50" s="37"/>
      <c r="D50" s="33" t="s">
        <v>37</v>
      </c>
      <c r="E50" s="34" t="s">
        <v>85</v>
      </c>
      <c r="F50" s="34">
        <v>10</v>
      </c>
      <c r="G50" s="36"/>
      <c r="H50" s="25"/>
      <c r="I50" s="24" t="s">
        <v>19</v>
      </c>
      <c r="J50" s="26"/>
      <c r="K50" s="26"/>
      <c r="L50" s="48"/>
      <c r="M50" s="30">
        <v>18000</v>
      </c>
      <c r="N50" s="30">
        <f t="shared" si="0"/>
        <v>18000</v>
      </c>
      <c r="O50" s="31"/>
      <c r="P50" s="31"/>
      <c r="Q50" s="31"/>
    </row>
    <row r="51" spans="1:17" s="12" customFormat="1">
      <c r="A51" s="19"/>
      <c r="B51" s="32"/>
      <c r="C51" s="37"/>
      <c r="D51" s="33" t="s">
        <v>38</v>
      </c>
      <c r="E51" s="34" t="s">
        <v>85</v>
      </c>
      <c r="F51" s="34">
        <v>10</v>
      </c>
      <c r="G51" s="36"/>
      <c r="H51" s="25"/>
      <c r="I51" s="24" t="s">
        <v>19</v>
      </c>
      <c r="J51" s="26"/>
      <c r="K51" s="26"/>
      <c r="L51" s="48"/>
      <c r="M51" s="30">
        <v>18000</v>
      </c>
      <c r="N51" s="30">
        <f t="shared" si="0"/>
        <v>18000</v>
      </c>
      <c r="O51" s="31"/>
      <c r="P51" s="31"/>
      <c r="Q51" s="31"/>
    </row>
    <row r="52" spans="1:17" s="12" customFormat="1">
      <c r="A52" s="19"/>
      <c r="B52" s="32"/>
      <c r="C52" s="37"/>
      <c r="D52" s="33" t="s">
        <v>122</v>
      </c>
      <c r="E52" s="34" t="s">
        <v>92</v>
      </c>
      <c r="F52" s="34">
        <v>10</v>
      </c>
      <c r="G52" s="36"/>
      <c r="H52" s="25"/>
      <c r="I52" s="24" t="s">
        <v>19</v>
      </c>
      <c r="J52" s="26"/>
      <c r="K52" s="26"/>
      <c r="L52" s="48"/>
      <c r="M52" s="30">
        <v>1000000</v>
      </c>
      <c r="N52" s="30">
        <f t="shared" si="0"/>
        <v>1000000</v>
      </c>
      <c r="O52" s="31"/>
      <c r="P52" s="31"/>
      <c r="Q52" s="31"/>
    </row>
    <row r="53" spans="1:17" s="12" customFormat="1">
      <c r="A53" s="19"/>
      <c r="B53" s="32"/>
      <c r="C53" s="37"/>
      <c r="D53" s="33" t="s">
        <v>39</v>
      </c>
      <c r="E53" s="34" t="s">
        <v>92</v>
      </c>
      <c r="F53" s="34">
        <v>1</v>
      </c>
      <c r="G53" s="36"/>
      <c r="H53" s="25"/>
      <c r="I53" s="24" t="s">
        <v>19</v>
      </c>
      <c r="J53" s="26"/>
      <c r="K53" s="26"/>
      <c r="L53" s="48"/>
      <c r="M53" s="30">
        <v>10000</v>
      </c>
      <c r="N53" s="30">
        <f t="shared" si="0"/>
        <v>10000</v>
      </c>
      <c r="O53" s="31"/>
      <c r="P53" s="31"/>
      <c r="Q53" s="31"/>
    </row>
    <row r="54" spans="1:17" s="12" customFormat="1">
      <c r="A54" s="19"/>
      <c r="B54" s="32"/>
      <c r="C54" s="37"/>
      <c r="D54" s="33" t="s">
        <v>120</v>
      </c>
      <c r="E54" s="34" t="s">
        <v>85</v>
      </c>
      <c r="F54" s="34">
        <v>10</v>
      </c>
      <c r="G54" s="36"/>
      <c r="H54" s="25"/>
      <c r="I54" s="24" t="s">
        <v>19</v>
      </c>
      <c r="J54" s="26"/>
      <c r="K54" s="26"/>
      <c r="L54" s="48"/>
      <c r="M54" s="30">
        <v>35500</v>
      </c>
      <c r="N54" s="30">
        <f t="shared" si="0"/>
        <v>35500</v>
      </c>
      <c r="O54" s="31"/>
      <c r="P54" s="31"/>
      <c r="Q54" s="31"/>
    </row>
    <row r="55" spans="1:17" s="12" customFormat="1">
      <c r="A55" s="19"/>
      <c r="B55" s="32"/>
      <c r="C55" s="37"/>
      <c r="D55" s="33" t="s">
        <v>40</v>
      </c>
      <c r="E55" s="34" t="s">
        <v>85</v>
      </c>
      <c r="F55" s="34">
        <v>10</v>
      </c>
      <c r="G55" s="54"/>
      <c r="H55" s="55"/>
      <c r="I55" s="24" t="s">
        <v>19</v>
      </c>
      <c r="J55" s="56"/>
      <c r="K55" s="56"/>
      <c r="L55" s="56"/>
      <c r="M55" s="30">
        <v>22000</v>
      </c>
      <c r="N55" s="30">
        <f t="shared" si="0"/>
        <v>22000</v>
      </c>
      <c r="O55" s="57"/>
      <c r="P55" s="57"/>
      <c r="Q55" s="31"/>
    </row>
    <row r="56" spans="1:17" s="12" customFormat="1">
      <c r="A56" s="19"/>
      <c r="B56" s="32"/>
      <c r="C56" s="37"/>
      <c r="D56" s="33" t="s">
        <v>41</v>
      </c>
      <c r="E56" s="34" t="s">
        <v>85</v>
      </c>
      <c r="F56" s="34">
        <v>10</v>
      </c>
      <c r="G56" s="36"/>
      <c r="H56" s="25"/>
      <c r="I56" s="24" t="s">
        <v>19</v>
      </c>
      <c r="J56" s="26"/>
      <c r="K56" s="26"/>
      <c r="L56" s="48"/>
      <c r="M56" s="30">
        <v>24200</v>
      </c>
      <c r="N56" s="30">
        <f t="shared" si="0"/>
        <v>24200</v>
      </c>
      <c r="O56" s="31"/>
      <c r="P56" s="31"/>
      <c r="Q56" s="31"/>
    </row>
    <row r="57" spans="1:17" s="12" customFormat="1">
      <c r="A57" s="19"/>
      <c r="B57" s="32"/>
      <c r="C57" s="37"/>
      <c r="D57" s="33" t="s">
        <v>42</v>
      </c>
      <c r="E57" s="34" t="s">
        <v>85</v>
      </c>
      <c r="F57" s="34">
        <v>10</v>
      </c>
      <c r="G57" s="36"/>
      <c r="H57" s="25"/>
      <c r="I57" s="24" t="s">
        <v>19</v>
      </c>
      <c r="J57" s="26"/>
      <c r="K57" s="26"/>
      <c r="L57" s="48"/>
      <c r="M57" s="30">
        <v>60500</v>
      </c>
      <c r="N57" s="30">
        <f t="shared" si="0"/>
        <v>60500</v>
      </c>
      <c r="O57" s="31"/>
      <c r="P57" s="31"/>
      <c r="Q57" s="31"/>
    </row>
    <row r="58" spans="1:17" s="12" customFormat="1">
      <c r="A58" s="19"/>
      <c r="B58" s="32"/>
      <c r="C58" s="37"/>
      <c r="D58" s="33" t="s">
        <v>43</v>
      </c>
      <c r="E58" s="34" t="s">
        <v>85</v>
      </c>
      <c r="F58" s="34">
        <v>10</v>
      </c>
      <c r="G58" s="36"/>
      <c r="H58" s="25"/>
      <c r="I58" s="24" t="s">
        <v>19</v>
      </c>
      <c r="J58" s="26"/>
      <c r="K58" s="26"/>
      <c r="L58" s="48"/>
      <c r="M58" s="30">
        <v>60500</v>
      </c>
      <c r="N58" s="30">
        <f t="shared" si="0"/>
        <v>60500</v>
      </c>
      <c r="O58" s="31"/>
      <c r="P58" s="31"/>
      <c r="Q58" s="31"/>
    </row>
    <row r="59" spans="1:17" s="12" customFormat="1">
      <c r="A59" s="19"/>
      <c r="B59" s="32"/>
      <c r="C59" s="37"/>
      <c r="D59" s="33" t="s">
        <v>118</v>
      </c>
      <c r="E59" s="34" t="s">
        <v>85</v>
      </c>
      <c r="F59" s="34">
        <v>10</v>
      </c>
      <c r="G59" s="36"/>
      <c r="H59" s="25"/>
      <c r="I59" s="24" t="s">
        <v>19</v>
      </c>
      <c r="J59" s="26"/>
      <c r="K59" s="26"/>
      <c r="L59" s="48"/>
      <c r="M59" s="30">
        <v>19000</v>
      </c>
      <c r="N59" s="30">
        <f t="shared" si="0"/>
        <v>19000</v>
      </c>
      <c r="O59" s="31"/>
      <c r="P59" s="31"/>
      <c r="Q59" s="31"/>
    </row>
    <row r="60" spans="1:17" s="12" customFormat="1">
      <c r="A60" s="19"/>
      <c r="B60" s="32"/>
      <c r="C60" s="37"/>
      <c r="D60" s="33" t="s">
        <v>119</v>
      </c>
      <c r="E60" s="34" t="s">
        <v>85</v>
      </c>
      <c r="F60" s="34">
        <v>10</v>
      </c>
      <c r="G60" s="36"/>
      <c r="H60" s="25"/>
      <c r="I60" s="24" t="s">
        <v>19</v>
      </c>
      <c r="J60" s="26"/>
      <c r="K60" s="26"/>
      <c r="L60" s="48"/>
      <c r="M60" s="30">
        <v>19000</v>
      </c>
      <c r="N60" s="30">
        <f t="shared" si="0"/>
        <v>19000</v>
      </c>
      <c r="O60" s="31"/>
      <c r="P60" s="31"/>
      <c r="Q60" s="31"/>
    </row>
    <row r="61" spans="1:17" s="12" customFormat="1">
      <c r="A61" s="19"/>
      <c r="B61" s="32"/>
      <c r="C61" s="37"/>
      <c r="D61" s="33" t="s">
        <v>44</v>
      </c>
      <c r="E61" s="34" t="s">
        <v>92</v>
      </c>
      <c r="F61" s="34">
        <v>5</v>
      </c>
      <c r="G61" s="36"/>
      <c r="H61" s="25"/>
      <c r="I61" s="24" t="s">
        <v>19</v>
      </c>
      <c r="J61" s="26"/>
      <c r="K61" s="58"/>
      <c r="L61" s="48"/>
      <c r="M61" s="30">
        <v>400000</v>
      </c>
      <c r="N61" s="30">
        <f t="shared" si="0"/>
        <v>400000</v>
      </c>
      <c r="O61" s="31"/>
      <c r="P61" s="31"/>
      <c r="Q61" s="31"/>
    </row>
    <row r="62" spans="1:17" s="12" customFormat="1">
      <c r="A62" s="19"/>
      <c r="B62" s="32"/>
      <c r="C62" s="59"/>
      <c r="D62" s="60" t="s">
        <v>45</v>
      </c>
      <c r="E62" s="34" t="s">
        <v>92</v>
      </c>
      <c r="F62" s="34">
        <v>2</v>
      </c>
      <c r="G62" s="36"/>
      <c r="H62" s="25"/>
      <c r="I62" s="24" t="s">
        <v>19</v>
      </c>
      <c r="J62" s="26"/>
      <c r="K62" s="58"/>
      <c r="L62" s="31"/>
      <c r="M62" s="61">
        <v>200000</v>
      </c>
      <c r="N62" s="30">
        <f t="shared" si="0"/>
        <v>200000</v>
      </c>
      <c r="O62" s="31"/>
      <c r="P62" s="31"/>
      <c r="Q62" s="31"/>
    </row>
    <row r="63" spans="1:17" s="12" customFormat="1">
      <c r="A63" s="19"/>
      <c r="B63" s="32"/>
      <c r="C63" s="37"/>
      <c r="D63" s="60" t="s">
        <v>46</v>
      </c>
      <c r="E63" s="34" t="s">
        <v>92</v>
      </c>
      <c r="F63" s="34">
        <v>5</v>
      </c>
      <c r="G63" s="36"/>
      <c r="H63" s="25"/>
      <c r="I63" s="24" t="s">
        <v>19</v>
      </c>
      <c r="J63" s="26"/>
      <c r="K63" s="58"/>
      <c r="L63" s="48"/>
      <c r="M63" s="61">
        <v>200000</v>
      </c>
      <c r="N63" s="30">
        <f t="shared" si="0"/>
        <v>200000</v>
      </c>
      <c r="O63" s="31"/>
      <c r="P63" s="31"/>
      <c r="Q63" s="31"/>
    </row>
    <row r="64" spans="1:17" s="12" customFormat="1">
      <c r="A64" s="19"/>
      <c r="B64" s="32"/>
      <c r="C64" s="37"/>
      <c r="D64" s="33" t="s">
        <v>121</v>
      </c>
      <c r="E64" s="34" t="s">
        <v>92</v>
      </c>
      <c r="F64" s="34">
        <v>3</v>
      </c>
      <c r="G64" s="36"/>
      <c r="H64" s="25"/>
      <c r="I64" s="24" t="s">
        <v>19</v>
      </c>
      <c r="J64" s="26"/>
      <c r="K64" s="58"/>
      <c r="L64" s="48"/>
      <c r="M64" s="30">
        <v>5700000</v>
      </c>
      <c r="N64" s="30">
        <f t="shared" si="0"/>
        <v>5700000</v>
      </c>
      <c r="O64" s="31"/>
      <c r="P64" s="31"/>
      <c r="Q64" s="31"/>
    </row>
    <row r="65" spans="1:17" s="12" customFormat="1">
      <c r="A65" s="19"/>
      <c r="B65" s="32"/>
      <c r="C65" s="37"/>
      <c r="D65" s="62" t="s">
        <v>123</v>
      </c>
      <c r="E65" s="34" t="s">
        <v>92</v>
      </c>
      <c r="F65" s="34">
        <v>3</v>
      </c>
      <c r="G65" s="36"/>
      <c r="H65" s="25"/>
      <c r="I65" s="24" t="s">
        <v>19</v>
      </c>
      <c r="J65" s="26"/>
      <c r="K65" s="58"/>
      <c r="L65" s="48"/>
      <c r="M65" s="30">
        <v>1350000</v>
      </c>
      <c r="N65" s="30">
        <f t="shared" si="0"/>
        <v>1350000</v>
      </c>
      <c r="O65" s="31"/>
      <c r="P65" s="31"/>
      <c r="Q65" s="31"/>
    </row>
    <row r="66" spans="1:17" s="12" customFormat="1">
      <c r="A66" s="19"/>
      <c r="B66" s="32"/>
      <c r="C66" s="37"/>
      <c r="D66" s="33" t="s">
        <v>124</v>
      </c>
      <c r="E66" s="34" t="s">
        <v>92</v>
      </c>
      <c r="F66" s="34">
        <v>3</v>
      </c>
      <c r="G66" s="36"/>
      <c r="H66" s="25"/>
      <c r="I66" s="24" t="s">
        <v>19</v>
      </c>
      <c r="J66" s="26"/>
      <c r="K66" s="58"/>
      <c r="L66" s="48"/>
      <c r="M66" s="30">
        <v>1200000</v>
      </c>
      <c r="N66" s="30">
        <f t="shared" si="0"/>
        <v>1200000</v>
      </c>
      <c r="O66" s="31"/>
      <c r="P66" s="31"/>
      <c r="Q66" s="31"/>
    </row>
    <row r="67" spans="1:17" s="12" customFormat="1">
      <c r="A67" s="19"/>
      <c r="B67" s="32"/>
      <c r="C67" s="37"/>
      <c r="D67" s="33" t="s">
        <v>125</v>
      </c>
      <c r="E67" s="34" t="s">
        <v>92</v>
      </c>
      <c r="F67" s="34">
        <v>4</v>
      </c>
      <c r="G67" s="36"/>
      <c r="H67" s="25"/>
      <c r="I67" s="24" t="s">
        <v>19</v>
      </c>
      <c r="J67" s="26"/>
      <c r="K67" s="58"/>
      <c r="L67" s="48"/>
      <c r="M67" s="30">
        <v>500000</v>
      </c>
      <c r="N67" s="30">
        <f t="shared" si="0"/>
        <v>500000</v>
      </c>
      <c r="O67" s="31"/>
      <c r="P67" s="31"/>
      <c r="Q67" s="31"/>
    </row>
    <row r="68" spans="1:17" s="12" customFormat="1">
      <c r="A68" s="19"/>
      <c r="B68" s="32"/>
      <c r="C68" s="37"/>
      <c r="D68" s="33" t="s">
        <v>126</v>
      </c>
      <c r="E68" s="34" t="s">
        <v>85</v>
      </c>
      <c r="F68" s="34">
        <v>12</v>
      </c>
      <c r="G68" s="36"/>
      <c r="H68" s="25"/>
      <c r="I68" s="24" t="s">
        <v>19</v>
      </c>
      <c r="J68" s="26"/>
      <c r="K68" s="58"/>
      <c r="L68" s="48"/>
      <c r="M68" s="30">
        <v>120000</v>
      </c>
      <c r="N68" s="30">
        <f t="shared" si="0"/>
        <v>120000</v>
      </c>
      <c r="O68" s="31"/>
      <c r="P68" s="31"/>
      <c r="Q68" s="31"/>
    </row>
    <row r="69" spans="1:17" s="73" customFormat="1">
      <c r="A69" s="19"/>
      <c r="B69" s="32"/>
      <c r="C69" s="37"/>
      <c r="D69" s="33" t="s">
        <v>127</v>
      </c>
      <c r="E69" s="34" t="s">
        <v>85</v>
      </c>
      <c r="F69" s="34">
        <v>6</v>
      </c>
      <c r="G69" s="36"/>
      <c r="H69" s="25"/>
      <c r="I69" s="24" t="s">
        <v>19</v>
      </c>
      <c r="J69" s="26"/>
      <c r="K69" s="58"/>
      <c r="L69" s="48"/>
      <c r="M69" s="30">
        <v>60000</v>
      </c>
      <c r="N69" s="30">
        <f t="shared" si="0"/>
        <v>60000</v>
      </c>
      <c r="O69" s="31"/>
      <c r="P69" s="31"/>
      <c r="Q69" s="31"/>
    </row>
    <row r="70" spans="1:17">
      <c r="A70" s="19"/>
      <c r="B70" s="32"/>
      <c r="C70" s="37"/>
      <c r="D70" s="33" t="s">
        <v>128</v>
      </c>
      <c r="E70" s="34" t="s">
        <v>85</v>
      </c>
      <c r="F70" s="34">
        <v>20</v>
      </c>
      <c r="G70" s="36"/>
      <c r="H70" s="25"/>
      <c r="I70" s="24" t="s">
        <v>19</v>
      </c>
      <c r="J70" s="26"/>
      <c r="K70" s="58"/>
      <c r="L70" s="48"/>
      <c r="M70" s="30">
        <v>70000</v>
      </c>
      <c r="N70" s="30">
        <f t="shared" si="0"/>
        <v>70000</v>
      </c>
      <c r="O70" s="31"/>
      <c r="P70" s="31"/>
      <c r="Q70" s="31"/>
    </row>
    <row r="71" spans="1:17">
      <c r="A71" s="95" t="s">
        <v>145</v>
      </c>
      <c r="B71" s="92"/>
      <c r="C71" s="91"/>
      <c r="D71" s="93"/>
      <c r="E71" s="75"/>
      <c r="F71" s="75"/>
      <c r="G71" s="76"/>
      <c r="H71" s="77"/>
      <c r="I71" s="78"/>
      <c r="J71" s="79"/>
      <c r="K71" s="80"/>
      <c r="L71" s="81"/>
      <c r="M71" s="88"/>
      <c r="N71" s="134">
        <f>SUM(N50:N70)</f>
        <v>11086700</v>
      </c>
      <c r="O71" s="84"/>
      <c r="P71" s="84"/>
      <c r="Q71" s="84"/>
    </row>
    <row r="72" spans="1:17" ht="82.5">
      <c r="A72" s="19"/>
      <c r="B72" s="32"/>
      <c r="C72" s="37"/>
      <c r="D72" s="63" t="s">
        <v>129</v>
      </c>
      <c r="E72" s="34" t="s">
        <v>92</v>
      </c>
      <c r="F72" s="34">
        <v>1</v>
      </c>
      <c r="G72" s="36"/>
      <c r="H72" s="25"/>
      <c r="I72" s="24" t="s">
        <v>19</v>
      </c>
      <c r="J72" s="26"/>
      <c r="K72" s="58"/>
      <c r="L72" s="48"/>
      <c r="M72" s="64">
        <v>3500000</v>
      </c>
      <c r="N72" s="30">
        <f t="shared" si="0"/>
        <v>3500000</v>
      </c>
      <c r="O72" s="31"/>
      <c r="P72" s="31"/>
      <c r="Q72" s="31"/>
    </row>
    <row r="73" spans="1:17">
      <c r="A73" s="95" t="s">
        <v>145</v>
      </c>
      <c r="B73" s="92"/>
      <c r="C73" s="91"/>
      <c r="D73" s="74"/>
      <c r="E73" s="75"/>
      <c r="F73" s="75"/>
      <c r="G73" s="76"/>
      <c r="H73" s="77"/>
      <c r="I73" s="78"/>
      <c r="J73" s="79"/>
      <c r="K73" s="80"/>
      <c r="L73" s="81"/>
      <c r="M73" s="82"/>
      <c r="N73" s="134">
        <f>SUM(N72)</f>
        <v>3500000</v>
      </c>
      <c r="O73" s="84"/>
      <c r="P73" s="84"/>
      <c r="Q73" s="84"/>
    </row>
    <row r="74" spans="1:17" ht="16.5" customHeight="1">
      <c r="A74" s="19"/>
      <c r="B74" s="32"/>
      <c r="C74" s="37"/>
      <c r="D74" s="60" t="s">
        <v>47</v>
      </c>
      <c r="E74" s="65" t="s">
        <v>95</v>
      </c>
      <c r="F74" s="65">
        <v>800</v>
      </c>
      <c r="G74" s="54"/>
      <c r="H74" s="55"/>
      <c r="I74" s="66" t="s">
        <v>19</v>
      </c>
      <c r="J74" s="26"/>
      <c r="K74" s="58"/>
      <c r="L74" s="48"/>
      <c r="M74" s="61">
        <v>56000</v>
      </c>
      <c r="N74" s="30">
        <f t="shared" si="0"/>
        <v>56000</v>
      </c>
      <c r="O74" s="31"/>
      <c r="P74" s="31"/>
      <c r="Q74" s="31"/>
    </row>
    <row r="75" spans="1:17">
      <c r="A75" s="19"/>
      <c r="B75" s="32"/>
      <c r="C75" s="37"/>
      <c r="D75" s="60" t="s">
        <v>48</v>
      </c>
      <c r="E75" s="65" t="s">
        <v>93</v>
      </c>
      <c r="F75" s="65">
        <v>600</v>
      </c>
      <c r="G75" s="54"/>
      <c r="H75" s="55"/>
      <c r="I75" s="66" t="s">
        <v>19</v>
      </c>
      <c r="J75" s="26"/>
      <c r="K75" s="58"/>
      <c r="L75" s="48"/>
      <c r="M75" s="61">
        <v>27000</v>
      </c>
      <c r="N75" s="30">
        <f t="shared" si="0"/>
        <v>27000</v>
      </c>
      <c r="O75" s="31"/>
      <c r="P75" s="31"/>
      <c r="Q75" s="31"/>
    </row>
    <row r="76" spans="1:17" ht="16.5" customHeight="1">
      <c r="A76" s="19"/>
      <c r="B76" s="32"/>
      <c r="C76" s="37"/>
      <c r="D76" s="60" t="s">
        <v>49</v>
      </c>
      <c r="E76" s="65" t="s">
        <v>94</v>
      </c>
      <c r="F76" s="67">
        <v>3000</v>
      </c>
      <c r="G76" s="54"/>
      <c r="H76" s="55"/>
      <c r="I76" s="66" t="s">
        <v>19</v>
      </c>
      <c r="J76" s="26"/>
      <c r="K76" s="58"/>
      <c r="L76" s="48"/>
      <c r="M76" s="61">
        <v>45000</v>
      </c>
      <c r="N76" s="30">
        <f t="shared" si="0"/>
        <v>45000</v>
      </c>
      <c r="O76" s="31"/>
      <c r="P76" s="31"/>
      <c r="Q76" s="31"/>
    </row>
    <row r="77" spans="1:17">
      <c r="A77" s="19"/>
      <c r="B77" s="32"/>
      <c r="C77" s="37"/>
      <c r="D77" s="60" t="s">
        <v>50</v>
      </c>
      <c r="E77" s="65" t="s">
        <v>96</v>
      </c>
      <c r="F77" s="67">
        <v>1500</v>
      </c>
      <c r="G77" s="54"/>
      <c r="H77" s="55"/>
      <c r="I77" s="66" t="s">
        <v>19</v>
      </c>
      <c r="J77" s="26"/>
      <c r="K77" s="58"/>
      <c r="L77" s="48"/>
      <c r="M77" s="61">
        <v>22500</v>
      </c>
      <c r="N77" s="30">
        <f t="shared" si="0"/>
        <v>22500</v>
      </c>
      <c r="O77" s="31"/>
      <c r="P77" s="31"/>
      <c r="Q77" s="31"/>
    </row>
    <row r="78" spans="1:17">
      <c r="A78" s="19"/>
      <c r="B78" s="32"/>
      <c r="C78" s="37"/>
      <c r="D78" s="60" t="s">
        <v>51</v>
      </c>
      <c r="E78" s="65" t="s">
        <v>95</v>
      </c>
      <c r="F78" s="65">
        <v>100</v>
      </c>
      <c r="G78" s="54"/>
      <c r="H78" s="55"/>
      <c r="I78" s="66" t="s">
        <v>19</v>
      </c>
      <c r="J78" s="56"/>
      <c r="K78" s="56"/>
      <c r="L78" s="68"/>
      <c r="M78" s="69">
        <v>268303</v>
      </c>
      <c r="N78" s="30">
        <f t="shared" si="0"/>
        <v>268303</v>
      </c>
      <c r="O78" s="57"/>
      <c r="P78" s="57"/>
      <c r="Q78" s="31"/>
    </row>
    <row r="79" spans="1:17" ht="16.5" customHeight="1">
      <c r="A79" s="19"/>
      <c r="B79" s="32"/>
      <c r="C79" s="37"/>
      <c r="D79" s="60" t="s">
        <v>52</v>
      </c>
      <c r="E79" s="65" t="s">
        <v>95</v>
      </c>
      <c r="F79" s="67">
        <v>1000</v>
      </c>
      <c r="G79" s="54"/>
      <c r="H79" s="55"/>
      <c r="I79" s="66" t="s">
        <v>19</v>
      </c>
      <c r="J79" s="56"/>
      <c r="K79" s="56"/>
      <c r="L79" s="70"/>
      <c r="M79" s="69">
        <v>500750</v>
      </c>
      <c r="N79" s="30">
        <f t="shared" si="0"/>
        <v>500750</v>
      </c>
      <c r="O79" s="57"/>
      <c r="P79" s="57"/>
      <c r="Q79" s="31"/>
    </row>
    <row r="80" spans="1:17">
      <c r="A80" s="19"/>
      <c r="B80" s="32"/>
      <c r="C80" s="37"/>
      <c r="D80" s="60" t="s">
        <v>53</v>
      </c>
      <c r="E80" s="65" t="s">
        <v>93</v>
      </c>
      <c r="F80" s="65">
        <v>800</v>
      </c>
      <c r="G80" s="54"/>
      <c r="H80" s="55"/>
      <c r="I80" s="66" t="s">
        <v>19</v>
      </c>
      <c r="J80" s="26"/>
      <c r="K80" s="58"/>
      <c r="L80" s="48"/>
      <c r="M80" s="61">
        <v>312800</v>
      </c>
      <c r="N80" s="30">
        <f t="shared" si="0"/>
        <v>312800</v>
      </c>
      <c r="O80" s="31"/>
      <c r="P80" s="31"/>
      <c r="Q80" s="31"/>
    </row>
    <row r="81" spans="1:17">
      <c r="A81" s="19"/>
      <c r="B81" s="19"/>
      <c r="C81" s="37"/>
      <c r="D81" s="60" t="s">
        <v>113</v>
      </c>
      <c r="E81" s="65" t="s">
        <v>96</v>
      </c>
      <c r="F81" s="67">
        <v>5000</v>
      </c>
      <c r="G81" s="54"/>
      <c r="H81" s="55"/>
      <c r="I81" s="66" t="s">
        <v>19</v>
      </c>
      <c r="J81" s="26"/>
      <c r="K81" s="58"/>
      <c r="L81" s="48"/>
      <c r="M81" s="61">
        <v>2500</v>
      </c>
      <c r="N81" s="30">
        <f t="shared" si="0"/>
        <v>2500</v>
      </c>
      <c r="O81" s="31"/>
      <c r="P81" s="31"/>
      <c r="Q81" s="31"/>
    </row>
    <row r="82" spans="1:17">
      <c r="A82" s="19"/>
      <c r="B82" s="19"/>
      <c r="C82" s="37"/>
      <c r="D82" s="60" t="s">
        <v>54</v>
      </c>
      <c r="E82" s="65" t="s">
        <v>96</v>
      </c>
      <c r="F82" s="67">
        <v>5000</v>
      </c>
      <c r="G82" s="54"/>
      <c r="H82" s="55"/>
      <c r="I82" s="66" t="s">
        <v>19</v>
      </c>
      <c r="J82" s="26"/>
      <c r="K82" s="58"/>
      <c r="L82" s="48"/>
      <c r="M82" s="61">
        <v>35000</v>
      </c>
      <c r="N82" s="30">
        <f t="shared" si="0"/>
        <v>35000</v>
      </c>
      <c r="O82" s="31"/>
      <c r="P82" s="31"/>
      <c r="Q82" s="31"/>
    </row>
    <row r="83" spans="1:17">
      <c r="A83" s="71"/>
      <c r="B83" s="14"/>
      <c r="C83" s="37"/>
      <c r="D83" s="60" t="s">
        <v>55</v>
      </c>
      <c r="E83" s="65" t="s">
        <v>97</v>
      </c>
      <c r="F83" s="67">
        <v>5000</v>
      </c>
      <c r="G83" s="54"/>
      <c r="H83" s="66"/>
      <c r="I83" s="66" t="s">
        <v>19</v>
      </c>
      <c r="J83" s="66"/>
      <c r="K83" s="72"/>
      <c r="L83" s="72"/>
      <c r="M83" s="50">
        <v>7500</v>
      </c>
      <c r="N83" s="30">
        <f t="shared" si="0"/>
        <v>7500</v>
      </c>
      <c r="O83" s="31"/>
      <c r="P83" s="31"/>
      <c r="Q83" s="31"/>
    </row>
    <row r="84" spans="1:17">
      <c r="A84" s="31"/>
      <c r="B84" s="14"/>
      <c r="C84" s="24"/>
      <c r="D84" s="60" t="s">
        <v>56</v>
      </c>
      <c r="E84" s="65" t="s">
        <v>96</v>
      </c>
      <c r="F84" s="67">
        <v>2000</v>
      </c>
      <c r="G84" s="66"/>
      <c r="H84" s="66"/>
      <c r="I84" s="66" t="s">
        <v>19</v>
      </c>
      <c r="J84" s="66"/>
      <c r="K84" s="38"/>
      <c r="L84" s="38"/>
      <c r="M84" s="61">
        <v>900</v>
      </c>
      <c r="N84" s="30">
        <f t="shared" si="0"/>
        <v>900</v>
      </c>
      <c r="O84" s="31"/>
      <c r="P84" s="31"/>
      <c r="Q84" s="31"/>
    </row>
    <row r="85" spans="1:17">
      <c r="A85" s="31"/>
      <c r="B85" s="14"/>
      <c r="C85" s="24"/>
      <c r="D85" s="60" t="s">
        <v>57</v>
      </c>
      <c r="E85" s="65" t="s">
        <v>96</v>
      </c>
      <c r="F85" s="67">
        <v>2000</v>
      </c>
      <c r="G85" s="66"/>
      <c r="H85" s="66"/>
      <c r="I85" s="66" t="s">
        <v>19</v>
      </c>
      <c r="J85" s="66"/>
      <c r="K85" s="68"/>
      <c r="L85" s="68"/>
      <c r="M85" s="50">
        <v>220000</v>
      </c>
      <c r="N85" s="30">
        <f t="shared" si="0"/>
        <v>220000</v>
      </c>
      <c r="O85" s="31"/>
      <c r="P85" s="31"/>
      <c r="Q85" s="31"/>
    </row>
    <row r="86" spans="1:17">
      <c r="A86" s="31"/>
      <c r="B86" s="14"/>
      <c r="C86" s="24"/>
      <c r="D86" s="60" t="s">
        <v>58</v>
      </c>
      <c r="E86" s="65" t="s">
        <v>96</v>
      </c>
      <c r="F86" s="67">
        <v>2000</v>
      </c>
      <c r="G86" s="66"/>
      <c r="H86" s="66"/>
      <c r="I86" s="66" t="s">
        <v>19</v>
      </c>
      <c r="J86" s="66"/>
      <c r="K86" s="68"/>
      <c r="L86" s="68"/>
      <c r="M86" s="68"/>
      <c r="N86" s="30">
        <f t="shared" si="0"/>
        <v>0</v>
      </c>
      <c r="O86" s="31"/>
      <c r="P86" s="31"/>
      <c r="Q86" s="31"/>
    </row>
    <row r="87" spans="1:17">
      <c r="A87" s="31"/>
      <c r="B87" s="14"/>
      <c r="C87" s="24"/>
      <c r="D87" s="60" t="s">
        <v>59</v>
      </c>
      <c r="E87" s="65" t="s">
        <v>96</v>
      </c>
      <c r="F87" s="67">
        <v>2000</v>
      </c>
      <c r="G87" s="66"/>
      <c r="H87" s="66"/>
      <c r="I87" s="66" t="s">
        <v>19</v>
      </c>
      <c r="J87" s="66"/>
      <c r="K87" s="68"/>
      <c r="L87" s="68"/>
      <c r="M87" s="50"/>
      <c r="N87" s="30">
        <f t="shared" si="0"/>
        <v>0</v>
      </c>
      <c r="O87" s="31"/>
      <c r="P87" s="31"/>
      <c r="Q87" s="31"/>
    </row>
    <row r="88" spans="1:17">
      <c r="A88" s="31"/>
      <c r="B88" s="14"/>
      <c r="C88" s="24"/>
      <c r="D88" s="60" t="s">
        <v>132</v>
      </c>
      <c r="E88" s="65" t="s">
        <v>96</v>
      </c>
      <c r="F88" s="67">
        <v>1200</v>
      </c>
      <c r="G88" s="66"/>
      <c r="H88" s="66"/>
      <c r="I88" s="66" t="s">
        <v>19</v>
      </c>
      <c r="J88" s="66"/>
      <c r="K88" s="68"/>
      <c r="L88" s="68"/>
      <c r="M88" s="50">
        <v>19200</v>
      </c>
      <c r="N88" s="30">
        <f t="shared" si="0"/>
        <v>19200</v>
      </c>
      <c r="O88" s="31"/>
      <c r="P88" s="31"/>
      <c r="Q88" s="31"/>
    </row>
    <row r="89" spans="1:17">
      <c r="A89" s="95" t="s">
        <v>145</v>
      </c>
      <c r="B89" s="89"/>
      <c r="C89" s="78"/>
      <c r="D89" s="85"/>
      <c r="E89" s="75"/>
      <c r="F89" s="86"/>
      <c r="G89" s="78"/>
      <c r="H89" s="78"/>
      <c r="I89" s="78"/>
      <c r="J89" s="78"/>
      <c r="K89" s="84"/>
      <c r="L89" s="84"/>
      <c r="M89" s="87"/>
      <c r="N89" s="134">
        <f>SUM(N74:N88)</f>
        <v>1517453</v>
      </c>
      <c r="O89" s="84"/>
      <c r="P89" s="84"/>
      <c r="Q89" s="84"/>
    </row>
    <row r="90" spans="1:17">
      <c r="A90" s="31"/>
      <c r="B90" s="14"/>
      <c r="C90" s="24"/>
      <c r="D90" s="33" t="s">
        <v>73</v>
      </c>
      <c r="E90" s="34"/>
      <c r="F90" s="34"/>
      <c r="G90" s="24"/>
      <c r="H90" s="24"/>
      <c r="I90" s="24" t="s">
        <v>19</v>
      </c>
      <c r="J90" s="24"/>
      <c r="K90" s="31"/>
      <c r="L90" s="31"/>
      <c r="M90" s="29"/>
      <c r="N90" s="30"/>
      <c r="O90" s="31"/>
      <c r="P90" s="31"/>
      <c r="Q90" s="31"/>
    </row>
    <row r="91" spans="1:17">
      <c r="A91" s="31"/>
      <c r="B91" s="14"/>
      <c r="C91" s="24"/>
      <c r="D91" s="33" t="s">
        <v>74</v>
      </c>
      <c r="E91" s="34" t="s">
        <v>85</v>
      </c>
      <c r="F91" s="35">
        <v>18000</v>
      </c>
      <c r="G91" s="24"/>
      <c r="H91" s="24"/>
      <c r="I91" s="24"/>
      <c r="J91" s="24"/>
      <c r="K91" s="31"/>
      <c r="L91" s="31"/>
      <c r="M91" s="29">
        <v>154000</v>
      </c>
      <c r="N91" s="30">
        <f t="shared" ref="N91:N109" si="2">SUM(M91)</f>
        <v>154000</v>
      </c>
      <c r="O91" s="31"/>
      <c r="P91" s="31"/>
      <c r="Q91" s="31"/>
    </row>
    <row r="92" spans="1:17">
      <c r="A92" s="31"/>
      <c r="B92" s="14"/>
      <c r="C92" s="24"/>
      <c r="D92" s="33" t="s">
        <v>75</v>
      </c>
      <c r="E92" s="34" t="s">
        <v>106</v>
      </c>
      <c r="F92" s="35">
        <v>1560</v>
      </c>
      <c r="G92" s="24"/>
      <c r="H92" s="24"/>
      <c r="I92" s="24"/>
      <c r="J92" s="24"/>
      <c r="K92" s="31"/>
      <c r="L92" s="31"/>
      <c r="M92" s="29">
        <v>358800</v>
      </c>
      <c r="N92" s="30">
        <f t="shared" si="2"/>
        <v>358800</v>
      </c>
      <c r="O92" s="31"/>
      <c r="P92" s="31"/>
      <c r="Q92" s="31"/>
    </row>
    <row r="93" spans="1:17">
      <c r="A93" s="31"/>
      <c r="B93" s="14"/>
      <c r="C93" s="24"/>
      <c r="D93" s="33" t="s">
        <v>76</v>
      </c>
      <c r="E93" s="34" t="s">
        <v>106</v>
      </c>
      <c r="F93" s="35">
        <v>1800</v>
      </c>
      <c r="G93" s="24"/>
      <c r="H93" s="24"/>
      <c r="I93" s="24"/>
      <c r="J93" s="24"/>
      <c r="K93" s="31"/>
      <c r="L93" s="31"/>
      <c r="M93" s="29">
        <v>324000</v>
      </c>
      <c r="N93" s="30">
        <f t="shared" si="2"/>
        <v>324000</v>
      </c>
      <c r="O93" s="31"/>
      <c r="P93" s="31"/>
      <c r="Q93" s="31"/>
    </row>
    <row r="94" spans="1:17">
      <c r="A94" s="31"/>
      <c r="B94" s="14"/>
      <c r="C94" s="24"/>
      <c r="D94" s="33" t="s">
        <v>77</v>
      </c>
      <c r="E94" s="34" t="s">
        <v>106</v>
      </c>
      <c r="F94" s="34">
        <v>480</v>
      </c>
      <c r="G94" s="24"/>
      <c r="H94" s="24"/>
      <c r="I94" s="24"/>
      <c r="J94" s="24"/>
      <c r="K94" s="31"/>
      <c r="L94" s="31"/>
      <c r="M94" s="29">
        <v>86400</v>
      </c>
      <c r="N94" s="30">
        <f t="shared" si="2"/>
        <v>86400</v>
      </c>
      <c r="O94" s="31"/>
      <c r="P94" s="31"/>
      <c r="Q94" s="31"/>
    </row>
    <row r="95" spans="1:17">
      <c r="A95" s="31"/>
      <c r="B95" s="14"/>
      <c r="C95" s="24"/>
      <c r="D95" s="33" t="s">
        <v>78</v>
      </c>
      <c r="E95" s="34" t="s">
        <v>106</v>
      </c>
      <c r="F95" s="34">
        <v>240</v>
      </c>
      <c r="G95" s="24"/>
      <c r="H95" s="24"/>
      <c r="I95" s="24"/>
      <c r="J95" s="24"/>
      <c r="K95" s="31"/>
      <c r="L95" s="31"/>
      <c r="M95" s="29">
        <v>72000</v>
      </c>
      <c r="N95" s="30">
        <f t="shared" si="2"/>
        <v>72000</v>
      </c>
      <c r="O95" s="31"/>
      <c r="P95" s="31"/>
      <c r="Q95" s="31"/>
    </row>
    <row r="96" spans="1:17">
      <c r="A96" s="31"/>
      <c r="B96" s="14"/>
      <c r="C96" s="24"/>
      <c r="D96" s="33" t="s">
        <v>79</v>
      </c>
      <c r="E96" s="34" t="s">
        <v>107</v>
      </c>
      <c r="F96" s="34">
        <v>180</v>
      </c>
      <c r="G96" s="24"/>
      <c r="H96" s="24"/>
      <c r="I96" s="24"/>
      <c r="J96" s="24"/>
      <c r="K96" s="31"/>
      <c r="L96" s="31"/>
      <c r="M96" s="29">
        <v>324000</v>
      </c>
      <c r="N96" s="30">
        <f t="shared" si="2"/>
        <v>324000</v>
      </c>
      <c r="O96" s="31"/>
      <c r="P96" s="31"/>
      <c r="Q96" s="31"/>
    </row>
    <row r="97" spans="1:17">
      <c r="A97" s="31"/>
      <c r="B97" s="14"/>
      <c r="C97" s="24"/>
      <c r="D97" s="33" t="s">
        <v>80</v>
      </c>
      <c r="E97" s="34" t="s">
        <v>108</v>
      </c>
      <c r="F97" s="34">
        <v>1</v>
      </c>
      <c r="G97" s="24"/>
      <c r="H97" s="24"/>
      <c r="I97" s="24"/>
      <c r="J97" s="24"/>
      <c r="K97" s="31"/>
      <c r="L97" s="31"/>
      <c r="M97" s="29">
        <v>360000</v>
      </c>
      <c r="N97" s="30">
        <f t="shared" si="2"/>
        <v>360000</v>
      </c>
      <c r="O97" s="31"/>
      <c r="P97" s="31"/>
      <c r="Q97" s="31"/>
    </row>
    <row r="98" spans="1:17">
      <c r="A98" s="31"/>
      <c r="B98" s="14"/>
      <c r="C98" s="24"/>
      <c r="D98" s="33" t="s">
        <v>81</v>
      </c>
      <c r="E98" s="34" t="s">
        <v>108</v>
      </c>
      <c r="F98" s="34">
        <v>1</v>
      </c>
      <c r="G98" s="24"/>
      <c r="H98" s="24"/>
      <c r="I98" s="24"/>
      <c r="J98" s="24"/>
      <c r="K98" s="31"/>
      <c r="L98" s="31"/>
      <c r="M98" s="29">
        <v>360000</v>
      </c>
      <c r="N98" s="30">
        <f t="shared" si="2"/>
        <v>360000</v>
      </c>
      <c r="O98" s="31"/>
      <c r="P98" s="31"/>
      <c r="Q98" s="31"/>
    </row>
    <row r="99" spans="1:17">
      <c r="A99" s="31"/>
      <c r="B99" s="14"/>
      <c r="C99" s="24"/>
      <c r="D99" s="33" t="s">
        <v>82</v>
      </c>
      <c r="E99" s="34" t="s">
        <v>88</v>
      </c>
      <c r="F99" s="34">
        <v>360</v>
      </c>
      <c r="G99" s="24"/>
      <c r="H99" s="24"/>
      <c r="I99" s="24"/>
      <c r="J99" s="24"/>
      <c r="K99" s="31"/>
      <c r="L99" s="31"/>
      <c r="M99" s="29">
        <v>10800</v>
      </c>
      <c r="N99" s="30">
        <f t="shared" si="2"/>
        <v>10800</v>
      </c>
      <c r="O99" s="31"/>
      <c r="P99" s="31"/>
      <c r="Q99" s="31"/>
    </row>
    <row r="100" spans="1:17">
      <c r="A100" s="31"/>
      <c r="B100" s="14"/>
      <c r="C100" s="24"/>
      <c r="D100" s="33" t="s">
        <v>83</v>
      </c>
      <c r="E100" s="34"/>
      <c r="F100" s="34"/>
      <c r="G100" s="24"/>
      <c r="H100" s="24"/>
      <c r="I100" s="24" t="s">
        <v>19</v>
      </c>
      <c r="J100" s="24"/>
      <c r="K100" s="31"/>
      <c r="L100" s="31"/>
      <c r="M100" s="29"/>
      <c r="N100" s="30"/>
      <c r="O100" s="31"/>
      <c r="P100" s="31"/>
      <c r="Q100" s="31"/>
    </row>
    <row r="101" spans="1:17">
      <c r="A101" s="31"/>
      <c r="B101" s="14"/>
      <c r="C101" s="24"/>
      <c r="D101" s="33" t="s">
        <v>74</v>
      </c>
      <c r="E101" s="34" t="s">
        <v>85</v>
      </c>
      <c r="F101" s="35">
        <v>27000</v>
      </c>
      <c r="G101" s="24"/>
      <c r="H101" s="24"/>
      <c r="I101" s="24"/>
      <c r="J101" s="24"/>
      <c r="K101" s="31"/>
      <c r="L101" s="31"/>
      <c r="M101" s="29">
        <v>81000</v>
      </c>
      <c r="N101" s="30">
        <f t="shared" si="2"/>
        <v>81000</v>
      </c>
      <c r="O101" s="31"/>
      <c r="P101" s="31"/>
      <c r="Q101" s="31"/>
    </row>
    <row r="102" spans="1:17">
      <c r="A102" s="31"/>
      <c r="B102" s="14"/>
      <c r="C102" s="24"/>
      <c r="D102" s="33" t="s">
        <v>75</v>
      </c>
      <c r="E102" s="34" t="s">
        <v>106</v>
      </c>
      <c r="F102" s="35">
        <v>3600</v>
      </c>
      <c r="G102" s="24"/>
      <c r="H102" s="24"/>
      <c r="I102" s="24"/>
      <c r="J102" s="24"/>
      <c r="K102" s="31"/>
      <c r="L102" s="31"/>
      <c r="M102" s="29">
        <v>828000</v>
      </c>
      <c r="N102" s="30">
        <f t="shared" si="2"/>
        <v>828000</v>
      </c>
      <c r="O102" s="31"/>
      <c r="P102" s="31"/>
      <c r="Q102" s="31"/>
    </row>
    <row r="103" spans="1:17">
      <c r="A103" s="31"/>
      <c r="B103" s="14"/>
      <c r="C103" s="24"/>
      <c r="D103" s="33" t="s">
        <v>76</v>
      </c>
      <c r="E103" s="34" t="s">
        <v>106</v>
      </c>
      <c r="F103" s="35">
        <v>2700</v>
      </c>
      <c r="G103" s="24"/>
      <c r="H103" s="24"/>
      <c r="I103" s="24"/>
      <c r="J103" s="24"/>
      <c r="K103" s="31"/>
      <c r="L103" s="31"/>
      <c r="M103" s="29">
        <v>486000</v>
      </c>
      <c r="N103" s="30">
        <f t="shared" si="2"/>
        <v>486000</v>
      </c>
      <c r="O103" s="31"/>
      <c r="P103" s="31"/>
      <c r="Q103" s="31"/>
    </row>
    <row r="104" spans="1:17">
      <c r="A104" s="31"/>
      <c r="B104" s="14"/>
      <c r="C104" s="24"/>
      <c r="D104" s="33" t="s">
        <v>77</v>
      </c>
      <c r="E104" s="34" t="s">
        <v>106</v>
      </c>
      <c r="F104" s="34">
        <v>720</v>
      </c>
      <c r="G104" s="24"/>
      <c r="H104" s="24"/>
      <c r="I104" s="24"/>
      <c r="J104" s="24"/>
      <c r="K104" s="31"/>
      <c r="L104" s="31"/>
      <c r="M104" s="29">
        <v>129600</v>
      </c>
      <c r="N104" s="30">
        <f t="shared" si="2"/>
        <v>129600</v>
      </c>
      <c r="O104" s="31"/>
      <c r="P104" s="31"/>
      <c r="Q104" s="31"/>
    </row>
    <row r="105" spans="1:17">
      <c r="A105" s="31"/>
      <c r="B105" s="14"/>
      <c r="C105" s="24"/>
      <c r="D105" s="33" t="s">
        <v>78</v>
      </c>
      <c r="E105" s="34" t="s">
        <v>106</v>
      </c>
      <c r="F105" s="34">
        <v>270</v>
      </c>
      <c r="G105" s="24"/>
      <c r="H105" s="24"/>
      <c r="I105" s="24"/>
      <c r="J105" s="24"/>
      <c r="K105" s="31"/>
      <c r="L105" s="31"/>
      <c r="M105" s="29">
        <v>81000</v>
      </c>
      <c r="N105" s="30">
        <f t="shared" si="2"/>
        <v>81000</v>
      </c>
      <c r="O105" s="31"/>
      <c r="P105" s="31"/>
      <c r="Q105" s="31"/>
    </row>
    <row r="106" spans="1:17">
      <c r="A106" s="31"/>
      <c r="B106" s="14"/>
      <c r="C106" s="24"/>
      <c r="D106" s="33" t="s">
        <v>79</v>
      </c>
      <c r="E106" s="34" t="s">
        <v>107</v>
      </c>
      <c r="F106" s="34">
        <v>270</v>
      </c>
      <c r="G106" s="24"/>
      <c r="H106" s="24"/>
      <c r="I106" s="24"/>
      <c r="J106" s="24"/>
      <c r="K106" s="31"/>
      <c r="L106" s="31"/>
      <c r="M106" s="29">
        <v>486000</v>
      </c>
      <c r="N106" s="30">
        <f t="shared" si="2"/>
        <v>486000</v>
      </c>
      <c r="O106" s="31"/>
      <c r="P106" s="31"/>
      <c r="Q106" s="31"/>
    </row>
    <row r="107" spans="1:17">
      <c r="A107" s="31"/>
      <c r="B107" s="14"/>
      <c r="C107" s="24"/>
      <c r="D107" s="33" t="s">
        <v>80</v>
      </c>
      <c r="E107" s="34" t="s">
        <v>108</v>
      </c>
      <c r="F107" s="34">
        <v>1</v>
      </c>
      <c r="G107" s="24"/>
      <c r="H107" s="24"/>
      <c r="I107" s="24"/>
      <c r="J107" s="24"/>
      <c r="K107" s="31"/>
      <c r="L107" s="31"/>
      <c r="M107" s="29">
        <v>420000</v>
      </c>
      <c r="N107" s="30">
        <f t="shared" si="2"/>
        <v>420000</v>
      </c>
      <c r="O107" s="31"/>
      <c r="P107" s="31"/>
      <c r="Q107" s="31"/>
    </row>
    <row r="108" spans="1:17">
      <c r="A108" s="31"/>
      <c r="B108" s="14"/>
      <c r="C108" s="24"/>
      <c r="D108" s="33" t="s">
        <v>81</v>
      </c>
      <c r="E108" s="34" t="s">
        <v>108</v>
      </c>
      <c r="F108" s="34">
        <v>1</v>
      </c>
      <c r="G108" s="24"/>
      <c r="H108" s="24"/>
      <c r="I108" s="24"/>
      <c r="J108" s="24"/>
      <c r="K108" s="31"/>
      <c r="L108" s="31"/>
      <c r="M108" s="29">
        <v>450000</v>
      </c>
      <c r="N108" s="30">
        <f t="shared" si="2"/>
        <v>450000</v>
      </c>
      <c r="O108" s="31"/>
      <c r="P108" s="31"/>
      <c r="Q108" s="31"/>
    </row>
    <row r="109" spans="1:17" s="129" customFormat="1">
      <c r="A109" s="122"/>
      <c r="B109" s="123"/>
      <c r="C109" s="124"/>
      <c r="D109" s="125" t="s">
        <v>84</v>
      </c>
      <c r="E109" s="126" t="s">
        <v>88</v>
      </c>
      <c r="F109" s="126">
        <v>720</v>
      </c>
      <c r="G109" s="124"/>
      <c r="H109" s="124"/>
      <c r="I109" s="124"/>
      <c r="J109" s="124"/>
      <c r="K109" s="122"/>
      <c r="L109" s="122"/>
      <c r="M109" s="127">
        <v>21600</v>
      </c>
      <c r="N109" s="128">
        <f t="shared" si="2"/>
        <v>21600</v>
      </c>
      <c r="O109" s="122"/>
      <c r="P109" s="122"/>
      <c r="Q109" s="122"/>
    </row>
    <row r="110" spans="1:17">
      <c r="A110" s="95" t="s">
        <v>145</v>
      </c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134">
        <f>SUM(N91:N109)</f>
        <v>5033200</v>
      </c>
      <c r="O110" s="84"/>
      <c r="P110" s="84"/>
      <c r="Q110" s="84"/>
    </row>
    <row r="111" spans="1:17" s="133" customFormat="1" ht="49.5">
      <c r="A111" s="130"/>
      <c r="B111" s="131"/>
      <c r="C111" s="132"/>
      <c r="D111" s="135" t="s">
        <v>140</v>
      </c>
      <c r="E111" s="136"/>
      <c r="F111" s="136"/>
      <c r="G111" s="119"/>
      <c r="H111" s="119"/>
      <c r="I111" s="119"/>
      <c r="J111" s="119"/>
      <c r="K111" s="118"/>
      <c r="L111" s="118"/>
      <c r="M111" s="120">
        <v>19866000</v>
      </c>
      <c r="N111" s="121">
        <f>SUM(M111)</f>
        <v>19866000</v>
      </c>
      <c r="O111" s="130"/>
      <c r="P111" s="130"/>
      <c r="Q111" s="130"/>
    </row>
    <row r="112" spans="1:17" s="133" customFormat="1" ht="49.5">
      <c r="A112" s="130"/>
      <c r="B112" s="131"/>
      <c r="C112" s="132"/>
      <c r="D112" s="137" t="s">
        <v>20</v>
      </c>
      <c r="E112" s="136"/>
      <c r="F112" s="136"/>
      <c r="G112" s="119"/>
      <c r="H112" s="119"/>
      <c r="I112" s="119"/>
      <c r="J112" s="119"/>
      <c r="K112" s="138">
        <v>2790000</v>
      </c>
      <c r="L112" s="118"/>
      <c r="M112" s="120"/>
      <c r="N112" s="121">
        <f>SUM(K112)</f>
        <v>2790000</v>
      </c>
      <c r="O112" s="130"/>
      <c r="P112" s="130"/>
      <c r="Q112" s="130"/>
    </row>
    <row r="113" spans="1:17" s="133" customFormat="1">
      <c r="A113" s="130"/>
      <c r="B113" s="131"/>
      <c r="C113" s="132"/>
      <c r="D113" s="139" t="s">
        <v>141</v>
      </c>
      <c r="E113" s="140"/>
      <c r="F113" s="119"/>
      <c r="G113" s="119"/>
      <c r="H113" s="119"/>
      <c r="I113" s="119"/>
      <c r="J113" s="119"/>
      <c r="K113" s="118"/>
      <c r="L113" s="118"/>
      <c r="M113" s="120"/>
      <c r="N113" s="121"/>
      <c r="O113" s="130"/>
      <c r="P113" s="130"/>
      <c r="Q113" s="130"/>
    </row>
    <row r="114" spans="1:17" s="133" customFormat="1">
      <c r="A114" s="130"/>
      <c r="B114" s="131"/>
      <c r="C114" s="132"/>
      <c r="D114" s="139" t="s">
        <v>142</v>
      </c>
      <c r="E114" s="140"/>
      <c r="F114" s="119"/>
      <c r="G114" s="119"/>
      <c r="H114" s="119"/>
      <c r="I114" s="119"/>
      <c r="J114" s="119"/>
      <c r="K114" s="120">
        <v>1122497.43</v>
      </c>
      <c r="L114" s="118"/>
      <c r="M114" s="120"/>
      <c r="N114" s="121">
        <f>SUM(K114)</f>
        <v>1122497.43</v>
      </c>
      <c r="O114" s="130"/>
      <c r="P114" s="130"/>
      <c r="Q114" s="130"/>
    </row>
    <row r="115" spans="1:17" s="133" customFormat="1">
      <c r="A115" s="130"/>
      <c r="B115" s="131"/>
      <c r="C115" s="132"/>
      <c r="D115" s="139" t="s">
        <v>143</v>
      </c>
      <c r="E115" s="141"/>
      <c r="F115" s="119"/>
      <c r="G115" s="119"/>
      <c r="H115" s="119"/>
      <c r="I115" s="119"/>
      <c r="J115" s="119"/>
      <c r="K115" s="120">
        <v>1701806.46</v>
      </c>
      <c r="L115" s="118"/>
      <c r="M115" s="120"/>
      <c r="N115" s="121">
        <f>SUM(K115)</f>
        <v>1701806.46</v>
      </c>
      <c r="O115" s="130"/>
      <c r="P115" s="130"/>
      <c r="Q115" s="130"/>
    </row>
    <row r="116" spans="1:17">
      <c r="A116" s="95" t="s">
        <v>145</v>
      </c>
      <c r="B116" s="89"/>
      <c r="C116" s="78"/>
      <c r="D116" s="78"/>
      <c r="E116" s="78"/>
      <c r="F116" s="78"/>
      <c r="G116" s="78"/>
      <c r="H116" s="78"/>
      <c r="I116" s="78"/>
      <c r="J116" s="78"/>
      <c r="K116" s="84"/>
      <c r="L116" s="84"/>
      <c r="M116" s="87"/>
      <c r="N116" s="83">
        <f>SUM(N111:N115)</f>
        <v>25480303.890000001</v>
      </c>
      <c r="O116" s="84"/>
      <c r="P116" s="84"/>
      <c r="Q116" s="88"/>
    </row>
    <row r="117" spans="1:17">
      <c r="A117" s="101"/>
      <c r="B117" s="101"/>
      <c r="C117" s="66"/>
      <c r="D117" s="103" t="s">
        <v>147</v>
      </c>
      <c r="E117" s="66" t="s">
        <v>148</v>
      </c>
      <c r="F117" s="102">
        <v>3000</v>
      </c>
      <c r="G117" s="66"/>
      <c r="H117" s="66"/>
      <c r="I117" s="66"/>
      <c r="J117" s="66"/>
      <c r="K117" s="68"/>
      <c r="L117" s="68"/>
      <c r="M117" s="50">
        <v>2397000</v>
      </c>
      <c r="N117" s="30">
        <f t="shared" ref="N117:N120" si="3">SUM(M117)</f>
        <v>2397000</v>
      </c>
      <c r="O117" s="68"/>
      <c r="P117" s="68"/>
      <c r="Q117" s="61"/>
    </row>
    <row r="118" spans="1:17">
      <c r="A118" s="101"/>
      <c r="B118" s="101"/>
      <c r="C118" s="66"/>
      <c r="D118" s="103" t="s">
        <v>149</v>
      </c>
      <c r="E118" s="66" t="s">
        <v>92</v>
      </c>
      <c r="F118" s="66">
        <v>6</v>
      </c>
      <c r="G118" s="66"/>
      <c r="H118" s="66"/>
      <c r="I118" s="66"/>
      <c r="J118" s="66"/>
      <c r="K118" s="68"/>
      <c r="L118" s="68"/>
      <c r="M118" s="50">
        <v>48000</v>
      </c>
      <c r="N118" s="30">
        <f t="shared" si="3"/>
        <v>48000</v>
      </c>
      <c r="O118" s="68"/>
      <c r="P118" s="68"/>
      <c r="Q118" s="61"/>
    </row>
    <row r="119" spans="1:17">
      <c r="A119" s="101"/>
      <c r="B119" s="101"/>
      <c r="C119" s="66"/>
      <c r="D119" s="103" t="s">
        <v>151</v>
      </c>
      <c r="E119" s="66" t="s">
        <v>85</v>
      </c>
      <c r="F119" s="66">
        <v>10</v>
      </c>
      <c r="G119" s="66"/>
      <c r="H119" s="66"/>
      <c r="I119" s="66"/>
      <c r="J119" s="66"/>
      <c r="K119" s="68"/>
      <c r="L119" s="68"/>
      <c r="M119" s="50">
        <v>9000</v>
      </c>
      <c r="N119" s="30">
        <f t="shared" si="3"/>
        <v>9000</v>
      </c>
      <c r="O119" s="68"/>
      <c r="P119" s="68"/>
      <c r="Q119" s="61"/>
    </row>
    <row r="120" spans="1:17">
      <c r="A120" s="101"/>
      <c r="B120" s="101"/>
      <c r="C120" s="66"/>
      <c r="D120" s="103" t="s">
        <v>150</v>
      </c>
      <c r="E120" s="66"/>
      <c r="F120" s="66"/>
      <c r="G120" s="66"/>
      <c r="H120" s="66"/>
      <c r="I120" s="66"/>
      <c r="J120" s="66"/>
      <c r="K120" s="68"/>
      <c r="L120" s="68"/>
      <c r="M120" s="50">
        <v>450000</v>
      </c>
      <c r="N120" s="30">
        <f t="shared" si="3"/>
        <v>450000</v>
      </c>
      <c r="O120" s="68"/>
      <c r="P120" s="68"/>
      <c r="Q120" s="61"/>
    </row>
    <row r="121" spans="1:17">
      <c r="A121" s="95" t="s">
        <v>145</v>
      </c>
      <c r="B121" s="89"/>
      <c r="C121" s="78"/>
      <c r="D121" s="78"/>
      <c r="E121" s="78"/>
      <c r="F121" s="78"/>
      <c r="G121" s="78"/>
      <c r="H121" s="78"/>
      <c r="I121" s="78"/>
      <c r="J121" s="78"/>
      <c r="K121" s="84"/>
      <c r="L121" s="84"/>
      <c r="M121" s="87"/>
      <c r="N121" s="134">
        <f>SUM(N117:N120)</f>
        <v>2904000</v>
      </c>
      <c r="O121" s="84"/>
      <c r="P121" s="84"/>
      <c r="Q121" s="88"/>
    </row>
    <row r="122" spans="1:17" s="105" customFormat="1" ht="33">
      <c r="A122" s="101"/>
      <c r="B122" s="101"/>
      <c r="C122" s="66"/>
      <c r="D122" s="106" t="s">
        <v>152</v>
      </c>
      <c r="E122" s="66"/>
      <c r="F122" s="66"/>
      <c r="G122" s="66"/>
      <c r="H122" s="66"/>
      <c r="I122" s="66"/>
      <c r="J122" s="66"/>
      <c r="K122" s="68"/>
      <c r="L122" s="68"/>
      <c r="M122" s="50">
        <v>300000</v>
      </c>
      <c r="N122" s="104">
        <f>SUM(M122)</f>
        <v>300000</v>
      </c>
      <c r="O122" s="68"/>
      <c r="P122" s="68"/>
      <c r="Q122" s="61"/>
    </row>
    <row r="123" spans="1:17" s="105" customFormat="1">
      <c r="A123" s="95" t="s">
        <v>145</v>
      </c>
      <c r="B123" s="89"/>
      <c r="C123" s="78"/>
      <c r="D123" s="78"/>
      <c r="E123" s="78"/>
      <c r="F123" s="78"/>
      <c r="G123" s="78"/>
      <c r="H123" s="78"/>
      <c r="I123" s="78"/>
      <c r="J123" s="78"/>
      <c r="K123" s="84"/>
      <c r="L123" s="84"/>
      <c r="M123" s="87"/>
      <c r="N123" s="134">
        <f>SUM(N122)</f>
        <v>300000</v>
      </c>
      <c r="O123" s="84"/>
      <c r="P123" s="84"/>
      <c r="Q123" s="88"/>
    </row>
    <row r="124" spans="1:17">
      <c r="A124" s="94" t="s">
        <v>21</v>
      </c>
      <c r="B124" s="94"/>
      <c r="C124" s="97"/>
      <c r="D124" s="97"/>
      <c r="E124" s="97"/>
      <c r="F124" s="97"/>
      <c r="G124" s="97"/>
      <c r="H124" s="97"/>
      <c r="I124" s="97"/>
      <c r="J124" s="97"/>
      <c r="K124" s="96"/>
      <c r="L124" s="96"/>
      <c r="M124" s="98"/>
      <c r="N124" s="99">
        <f>SUM(N123,N121,N116,N110,N89,N73,N71,N49,N36)</f>
        <v>57499352.289999999</v>
      </c>
      <c r="O124" s="96"/>
      <c r="P124" s="96"/>
      <c r="Q124" s="100"/>
    </row>
    <row r="125" spans="1:17">
      <c r="B125" s="2"/>
      <c r="N125" s="4"/>
    </row>
    <row r="126" spans="1:17">
      <c r="B126" s="2"/>
    </row>
    <row r="127" spans="1:17">
      <c r="A127" s="2" t="s">
        <v>135</v>
      </c>
      <c r="N127" s="144">
        <f>N123+N121+N110+N89+N73+N71+N49+N36</f>
        <v>32019048.399999999</v>
      </c>
    </row>
    <row r="128" spans="1:17">
      <c r="N128" s="143">
        <f>N127/1000</f>
        <v>32019.0484</v>
      </c>
    </row>
    <row r="129" spans="1:1">
      <c r="A129" s="4" t="s">
        <v>136</v>
      </c>
    </row>
    <row r="130" spans="1:1">
      <c r="A130" s="2" t="s">
        <v>137</v>
      </c>
    </row>
  </sheetData>
  <protectedRanges>
    <protectedRange password="DBEF" sqref="L56:L61 L50:L54" name="CapDev Agenda_48_3_2"/>
    <protectedRange password="DBEF" sqref="L80:L82 L63:L77" name="CapDev Agenda_48_4_1"/>
    <protectedRange password="9FB1" sqref="D27:F30" name="Capacity Change Matrix_2_1"/>
    <protectedRange password="9FB1" sqref="D53:F53" name="Capacity Change Matrix_6_1_5_1_3_1"/>
    <protectedRange password="9FB1" sqref="D53:F53" name="Capacity Change Matrix_6_4_5_3_1"/>
    <protectedRange password="9FB1" sqref="D54:F54 D56:F58" name="Capacity Change Matrix_6_1_1_1"/>
    <protectedRange password="9FB1" sqref="D54:F54 D56:F58" name="Capacity Change Matrix_6_4_1_1"/>
    <protectedRange password="9FB1" sqref="D59:F60 E68:E71" name="Capacity Change Matrix_6_1_1_1_1_1"/>
    <protectedRange password="9FB1" sqref="D59:F60 E68:E71" name="Capacity Change Matrix_6_4_1_1_1_1"/>
    <protectedRange password="9FB1" sqref="D61:F61" name="Capacity Change Matrix_6_4_7_1_1_1"/>
    <protectedRange password="9FB1" sqref="D62:F62" name="Capacity Change Matrix_6_1_7_1_1"/>
    <protectedRange password="9FB1" sqref="D62:F62" name="Capacity Change Matrix_6_4_8_1_1_1"/>
    <protectedRange password="9FB1" sqref="D63:F64 E65:F65 F68:F71 D66:F67 D68:D71 E72:F73" name="Capacity Change Matrix_6_1_2_2_2_1"/>
    <protectedRange password="9FB1" sqref="D63:F64 E65:F65 F68:F71 D66:F67 D68:D71 E72:F73" name="Capacity Change Matrix_6_4_2_2_2_1"/>
    <protectedRange password="9FB1" sqref="D78:F78" name="Capacity Change Matrix_6_1_2"/>
    <protectedRange password="9FB1" sqref="D78:F78" name="Capacity Change Matrix_6_4_2"/>
  </protectedRanges>
  <mergeCells count="9">
    <mergeCell ref="B8:F9"/>
    <mergeCell ref="A1:Q1"/>
    <mergeCell ref="A2:Q2"/>
    <mergeCell ref="A3:Q3"/>
    <mergeCell ref="A4:Q4"/>
    <mergeCell ref="A8:A9"/>
    <mergeCell ref="G8:H8"/>
    <mergeCell ref="K8:N8"/>
    <mergeCell ref="O8:Q8"/>
  </mergeCells>
  <pageMargins left="0.25" right="0.25" top="1" bottom="0.75" header="0.3" footer="0.3"/>
  <pageSetup paperSize="5" scale="75" orientation="landscape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4"/>
  <sheetViews>
    <sheetView topLeftCell="A345" zoomScale="90" zoomScaleNormal="90" zoomScaleSheetLayoutView="90" workbookViewId="0">
      <selection activeCell="I355" sqref="I355"/>
    </sheetView>
  </sheetViews>
  <sheetFormatPr defaultRowHeight="16.5"/>
  <cols>
    <col min="1" max="1" width="10.7109375" style="2" customWidth="1"/>
    <col min="2" max="2" width="1.7109375" style="4" customWidth="1"/>
    <col min="3" max="3" width="3.7109375" style="3" customWidth="1"/>
    <col min="4" max="4" width="8" style="3" customWidth="1"/>
    <col min="5" max="5" width="34.42578125" style="3" customWidth="1"/>
    <col min="6" max="6" width="11" style="3" customWidth="1"/>
    <col min="7" max="7" width="8.7109375" style="3" customWidth="1"/>
    <col min="8" max="8" width="10.42578125" style="3" customWidth="1"/>
    <col min="9" max="9" width="17.5703125" style="3" customWidth="1"/>
    <col min="10" max="10" width="10.140625" style="3" customWidth="1"/>
    <col min="11" max="11" width="10.140625" style="2" customWidth="1"/>
    <col min="12" max="12" width="11.85546875" style="2" customWidth="1"/>
    <col min="13" max="13" width="12.140625" style="8" customWidth="1"/>
    <col min="14" max="14" width="13.5703125" style="2" customWidth="1"/>
    <col min="15" max="15" width="10.28515625" style="2" customWidth="1"/>
    <col min="16" max="16" width="9.85546875" style="2" customWidth="1"/>
    <col min="17" max="17" width="10" style="2" customWidth="1"/>
    <col min="18" max="18" width="15" style="2" customWidth="1"/>
    <col min="19" max="16384" width="9.140625" style="2"/>
  </cols>
  <sheetData>
    <row r="1" spans="1:18" ht="14.25" customHeight="1">
      <c r="A1" s="749" t="s">
        <v>3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</row>
    <row r="2" spans="1:18">
      <c r="A2" s="750" t="s">
        <v>130</v>
      </c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0"/>
    </row>
    <row r="3" spans="1:18">
      <c r="A3" s="750" t="s">
        <v>4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</row>
    <row r="4" spans="1:18">
      <c r="A4" s="750" t="s">
        <v>109</v>
      </c>
      <c r="B4" s="750"/>
      <c r="C4" s="750"/>
      <c r="D4" s="750"/>
      <c r="E4" s="750"/>
      <c r="F4" s="750"/>
      <c r="G4" s="750"/>
      <c r="H4" s="750"/>
      <c r="I4" s="750"/>
      <c r="J4" s="750"/>
      <c r="K4" s="750"/>
      <c r="L4" s="750"/>
      <c r="M4" s="750"/>
      <c r="N4" s="750"/>
      <c r="O4" s="750"/>
      <c r="P4" s="750"/>
      <c r="Q4" s="750"/>
    </row>
    <row r="5" spans="1:18" ht="6" customHeight="1">
      <c r="A5" s="3"/>
      <c r="K5" s="3"/>
      <c r="L5" s="3"/>
      <c r="M5" s="5"/>
      <c r="N5" s="3"/>
      <c r="O5" s="3"/>
      <c r="P5" s="3"/>
      <c r="Q5" s="3"/>
    </row>
    <row r="6" spans="1:18">
      <c r="A6" s="1" t="s">
        <v>172</v>
      </c>
      <c r="B6" s="6"/>
      <c r="C6" s="7"/>
      <c r="D6" s="7"/>
      <c r="E6" s="7"/>
      <c r="F6" s="7"/>
    </row>
    <row r="7" spans="1:18" ht="6" customHeight="1" thickBot="1">
      <c r="A7" s="1" t="s">
        <v>5</v>
      </c>
      <c r="B7" s="6"/>
      <c r="C7" s="7"/>
      <c r="D7" s="7"/>
      <c r="E7" s="7"/>
      <c r="F7" s="7"/>
    </row>
    <row r="8" spans="1:18" s="10" customFormat="1" ht="34.5" customHeight="1">
      <c r="A8" s="751" t="s">
        <v>6</v>
      </c>
      <c r="B8" s="743" t="s">
        <v>7</v>
      </c>
      <c r="C8" s="744"/>
      <c r="D8" s="744"/>
      <c r="E8" s="744"/>
      <c r="F8" s="836" t="s">
        <v>248</v>
      </c>
      <c r="G8" s="753" t="s">
        <v>0</v>
      </c>
      <c r="H8" s="754"/>
      <c r="I8" s="9"/>
      <c r="J8" s="9"/>
      <c r="K8" s="753" t="s">
        <v>179</v>
      </c>
      <c r="L8" s="755"/>
      <c r="M8" s="755"/>
      <c r="N8" s="754"/>
      <c r="O8" s="753" t="s">
        <v>9</v>
      </c>
      <c r="P8" s="755"/>
      <c r="Q8" s="754"/>
    </row>
    <row r="9" spans="1:18" s="12" customFormat="1" ht="99">
      <c r="A9" s="752"/>
      <c r="B9" s="746"/>
      <c r="C9" s="747"/>
      <c r="D9" s="747"/>
      <c r="E9" s="747"/>
      <c r="F9" s="837"/>
      <c r="G9" s="9" t="s">
        <v>10</v>
      </c>
      <c r="H9" s="9" t="s">
        <v>11</v>
      </c>
      <c r="I9" s="9" t="s">
        <v>12</v>
      </c>
      <c r="J9" s="9" t="s">
        <v>13</v>
      </c>
      <c r="K9" s="9" t="s">
        <v>225</v>
      </c>
      <c r="L9" s="9" t="s">
        <v>15</v>
      </c>
      <c r="M9" s="11" t="s">
        <v>238</v>
      </c>
      <c r="N9" s="9" t="s">
        <v>133</v>
      </c>
      <c r="O9" s="9" t="s">
        <v>16</v>
      </c>
      <c r="P9" s="9" t="s">
        <v>17</v>
      </c>
      <c r="Q9" s="9" t="s">
        <v>18</v>
      </c>
    </row>
    <row r="10" spans="1:18">
      <c r="A10" s="149" t="s">
        <v>214</v>
      </c>
      <c r="B10" s="153"/>
      <c r="C10" s="154"/>
      <c r="D10" s="154"/>
      <c r="E10" s="155"/>
      <c r="F10" s="155"/>
      <c r="G10" s="155"/>
      <c r="H10" s="155"/>
      <c r="I10" s="155"/>
      <c r="J10" s="155"/>
      <c r="K10" s="160"/>
      <c r="L10" s="160"/>
      <c r="M10" s="167"/>
      <c r="N10" s="160"/>
      <c r="O10" s="160"/>
      <c r="P10" s="160"/>
      <c r="Q10" s="160"/>
    </row>
    <row r="11" spans="1:18" ht="25.5">
      <c r="A11" s="148" t="s">
        <v>175</v>
      </c>
      <c r="B11" s="834" t="s">
        <v>176</v>
      </c>
      <c r="C11" s="834"/>
      <c r="D11" s="834"/>
      <c r="E11" s="835"/>
      <c r="F11" s="198"/>
      <c r="G11" s="159"/>
      <c r="H11" s="159"/>
      <c r="I11" s="159"/>
      <c r="J11" s="159"/>
      <c r="K11" s="170">
        <f>SUM(K12:K12)</f>
        <v>0</v>
      </c>
      <c r="L11" s="170">
        <f>SUM(L12:L12)</f>
        <v>50</v>
      </c>
      <c r="M11" s="170"/>
      <c r="N11" s="170">
        <f>SUM(N12:N12)</f>
        <v>50</v>
      </c>
      <c r="O11" s="162"/>
      <c r="P11" s="162"/>
      <c r="Q11" s="162"/>
    </row>
    <row r="12" spans="1:18" ht="36.75" customHeight="1">
      <c r="A12" s="151"/>
      <c r="B12" s="156"/>
      <c r="C12" s="773" t="s">
        <v>600</v>
      </c>
      <c r="D12" s="773"/>
      <c r="E12" s="774"/>
      <c r="F12" s="213" t="s">
        <v>249</v>
      </c>
      <c r="G12" s="157" t="s">
        <v>190</v>
      </c>
      <c r="H12" s="157" t="s">
        <v>202</v>
      </c>
      <c r="I12" s="187" t="s">
        <v>606</v>
      </c>
      <c r="J12" s="157" t="s">
        <v>203</v>
      </c>
      <c r="K12" s="161"/>
      <c r="L12" s="163">
        <v>50</v>
      </c>
      <c r="M12" s="163"/>
      <c r="N12" s="271">
        <f t="shared" ref="N12" si="0">K12+L12+M12</f>
        <v>50</v>
      </c>
      <c r="O12" s="161"/>
      <c r="P12" s="161"/>
      <c r="Q12" s="161"/>
    </row>
    <row r="13" spans="1:18" ht="10.5" customHeight="1">
      <c r="A13" s="152"/>
      <c r="B13" s="156"/>
      <c r="C13" s="59"/>
      <c r="D13" s="59"/>
      <c r="E13" s="157"/>
      <c r="F13" s="157"/>
      <c r="G13" s="157"/>
      <c r="H13" s="157"/>
      <c r="I13" s="157"/>
      <c r="J13" s="157"/>
      <c r="K13" s="161"/>
      <c r="L13" s="161"/>
      <c r="M13" s="163"/>
      <c r="N13" s="168"/>
      <c r="O13" s="169"/>
      <c r="P13" s="161"/>
      <c r="Q13" s="161"/>
    </row>
    <row r="14" spans="1:18" ht="25.5">
      <c r="A14" s="222" t="s">
        <v>592</v>
      </c>
      <c r="B14" s="804" t="s">
        <v>593</v>
      </c>
      <c r="C14" s="804"/>
      <c r="D14" s="804"/>
      <c r="E14" s="805"/>
      <c r="F14" s="226"/>
      <c r="G14" s="228"/>
      <c r="H14" s="228"/>
      <c r="I14" s="225"/>
      <c r="J14" s="226"/>
      <c r="K14" s="280"/>
      <c r="L14" s="280"/>
      <c r="M14" s="280"/>
      <c r="N14" s="280"/>
      <c r="O14" s="228"/>
      <c r="P14" s="228"/>
      <c r="Q14" s="255"/>
    </row>
    <row r="15" spans="1:18" s="273" customFormat="1" ht="39" customHeight="1">
      <c r="A15" s="264"/>
      <c r="B15" s="265"/>
      <c r="C15" s="266"/>
      <c r="D15" s="781" t="s">
        <v>594</v>
      </c>
      <c r="E15" s="782"/>
      <c r="F15" s="270" t="s">
        <v>595</v>
      </c>
      <c r="G15" s="270" t="s">
        <v>190</v>
      </c>
      <c r="H15" s="270" t="s">
        <v>202</v>
      </c>
      <c r="I15" s="281" t="s">
        <v>596</v>
      </c>
      <c r="J15" s="270" t="s">
        <v>203</v>
      </c>
      <c r="K15" s="268"/>
      <c r="L15" s="166">
        <f>R15/1000</f>
        <v>24573.696</v>
      </c>
      <c r="M15" s="166"/>
      <c r="N15" s="271">
        <f t="shared" ref="N15:N16" si="1">K15+L15+M15</f>
        <v>24573.696</v>
      </c>
      <c r="O15" s="282"/>
      <c r="P15" s="268"/>
      <c r="Q15" s="268"/>
      <c r="R15" s="273">
        <v>24573696</v>
      </c>
    </row>
    <row r="16" spans="1:18" ht="25.5">
      <c r="A16" s="151"/>
      <c r="B16" s="156"/>
      <c r="C16" s="59"/>
      <c r="D16" s="158" t="s">
        <v>597</v>
      </c>
      <c r="E16" s="157"/>
      <c r="F16" s="270" t="s">
        <v>595</v>
      </c>
      <c r="G16" s="157" t="s">
        <v>271</v>
      </c>
      <c r="H16" s="157" t="s">
        <v>202</v>
      </c>
      <c r="I16" s="240" t="s">
        <v>598</v>
      </c>
      <c r="J16" s="270" t="s">
        <v>203</v>
      </c>
      <c r="K16" s="161"/>
      <c r="L16" s="163">
        <v>1000</v>
      </c>
      <c r="M16" s="163"/>
      <c r="N16" s="271">
        <f t="shared" si="1"/>
        <v>1000</v>
      </c>
      <c r="O16" s="169"/>
      <c r="P16" s="161"/>
      <c r="Q16" s="161"/>
    </row>
    <row r="17" spans="1:20" ht="9.75" customHeight="1">
      <c r="A17" s="152"/>
      <c r="B17" s="156"/>
      <c r="C17" s="59"/>
      <c r="D17" s="59"/>
      <c r="E17" s="157"/>
      <c r="F17" s="157"/>
      <c r="G17" s="157"/>
      <c r="H17" s="157"/>
      <c r="I17" s="157"/>
      <c r="J17" s="157"/>
      <c r="K17" s="161"/>
      <c r="L17" s="161"/>
      <c r="M17" s="163"/>
      <c r="N17" s="161"/>
      <c r="O17" s="161"/>
      <c r="P17" s="161"/>
      <c r="Q17" s="161"/>
    </row>
    <row r="18" spans="1:20">
      <c r="A18" s="150" t="s">
        <v>215</v>
      </c>
      <c r="B18" s="156"/>
      <c r="C18" s="59"/>
      <c r="D18" s="59"/>
      <c r="E18" s="157"/>
      <c r="F18" s="157"/>
      <c r="G18" s="157"/>
      <c r="H18" s="157"/>
      <c r="I18" s="157"/>
      <c r="J18" s="157"/>
      <c r="K18" s="161"/>
      <c r="L18" s="161"/>
      <c r="M18" s="163"/>
      <c r="N18" s="161"/>
      <c r="O18" s="161"/>
      <c r="P18" s="161"/>
      <c r="Q18" s="161"/>
    </row>
    <row r="19" spans="1:20" ht="6" customHeight="1">
      <c r="A19" s="152"/>
      <c r="B19" s="156"/>
      <c r="C19" s="59"/>
      <c r="D19" s="59"/>
      <c r="E19" s="157"/>
      <c r="F19" s="157"/>
      <c r="G19" s="157"/>
      <c r="H19" s="157"/>
      <c r="I19" s="157"/>
      <c r="J19" s="157"/>
      <c r="K19" s="161"/>
      <c r="L19" s="161"/>
      <c r="M19" s="163"/>
      <c r="N19" s="161"/>
      <c r="O19" s="161"/>
      <c r="P19" s="161"/>
      <c r="Q19" s="161"/>
    </row>
    <row r="20" spans="1:20" ht="25.5">
      <c r="A20" s="242" t="s">
        <v>188</v>
      </c>
      <c r="B20" s="821" t="s">
        <v>189</v>
      </c>
      <c r="C20" s="821"/>
      <c r="D20" s="821"/>
      <c r="E20" s="822"/>
      <c r="F20" s="243"/>
      <c r="G20" s="244"/>
      <c r="H20" s="244"/>
      <c r="I20" s="244"/>
      <c r="J20" s="244"/>
      <c r="K20" s="245">
        <f>SUM(K21:K39)</f>
        <v>0</v>
      </c>
      <c r="L20" s="245">
        <f>SUM(L21:L39)</f>
        <v>15887</v>
      </c>
      <c r="M20" s="245">
        <f>SUM(M21:M39)</f>
        <v>77700</v>
      </c>
      <c r="N20" s="245">
        <f>SUM(N21:N39)</f>
        <v>93587</v>
      </c>
      <c r="O20" s="246"/>
      <c r="P20" s="246"/>
      <c r="Q20" s="246"/>
    </row>
    <row r="21" spans="1:20" ht="84" customHeight="1">
      <c r="A21" s="151"/>
      <c r="B21" s="156"/>
      <c r="C21" s="440"/>
      <c r="D21" s="773" t="s">
        <v>281</v>
      </c>
      <c r="E21" s="774"/>
      <c r="F21" s="213" t="s">
        <v>286</v>
      </c>
      <c r="G21" s="157" t="s">
        <v>271</v>
      </c>
      <c r="H21" s="157" t="s">
        <v>202</v>
      </c>
      <c r="I21" s="200" t="s">
        <v>284</v>
      </c>
      <c r="J21" s="157" t="s">
        <v>283</v>
      </c>
      <c r="K21" s="163"/>
      <c r="L21" s="163">
        <v>10200</v>
      </c>
      <c r="M21" s="163"/>
      <c r="N21" s="168">
        <f>K21+L21+M21</f>
        <v>10200</v>
      </c>
      <c r="O21" s="161"/>
      <c r="P21" s="161"/>
      <c r="Q21" s="161"/>
    </row>
    <row r="22" spans="1:20" ht="44.25" customHeight="1">
      <c r="A22" s="151"/>
      <c r="B22" s="156"/>
      <c r="C22" s="441" t="s">
        <v>957</v>
      </c>
      <c r="D22" s="773" t="s">
        <v>285</v>
      </c>
      <c r="E22" s="774"/>
      <c r="F22" s="213" t="s">
        <v>286</v>
      </c>
      <c r="G22" s="157" t="s">
        <v>271</v>
      </c>
      <c r="H22" s="157" t="s">
        <v>202</v>
      </c>
      <c r="I22" s="186" t="s">
        <v>287</v>
      </c>
      <c r="J22" s="157" t="s">
        <v>283</v>
      </c>
      <c r="K22" s="163"/>
      <c r="L22" s="163">
        <v>1000</v>
      </c>
      <c r="M22" s="163"/>
      <c r="N22" s="168">
        <f>K22+L22+M22</f>
        <v>1000</v>
      </c>
      <c r="O22" s="161"/>
      <c r="P22" s="161"/>
      <c r="Q22" s="161"/>
    </row>
    <row r="23" spans="1:20" ht="49.5" customHeight="1">
      <c r="A23" s="151"/>
      <c r="B23" s="156"/>
      <c r="C23" s="440"/>
      <c r="D23" s="773" t="s">
        <v>359</v>
      </c>
      <c r="E23" s="774"/>
      <c r="F23" s="213" t="s">
        <v>367</v>
      </c>
      <c r="G23" s="157" t="s">
        <v>271</v>
      </c>
      <c r="H23" s="157" t="s">
        <v>202</v>
      </c>
      <c r="I23" s="200" t="s">
        <v>368</v>
      </c>
      <c r="J23" s="213" t="s">
        <v>283</v>
      </c>
      <c r="K23" s="163"/>
      <c r="L23" s="163">
        <v>500</v>
      </c>
      <c r="M23" s="163"/>
      <c r="N23" s="168">
        <f t="shared" ref="N23:N44" si="2">K23+L23+M23</f>
        <v>500</v>
      </c>
      <c r="O23" s="161"/>
      <c r="P23" s="161"/>
      <c r="Q23" s="161"/>
      <c r="R23" s="2">
        <v>500000</v>
      </c>
    </row>
    <row r="24" spans="1:20" ht="33.75" customHeight="1">
      <c r="A24" s="151"/>
      <c r="B24" s="156"/>
      <c r="C24" s="440"/>
      <c r="D24" s="773" t="s">
        <v>360</v>
      </c>
      <c r="E24" s="774"/>
      <c r="F24" s="213" t="s">
        <v>253</v>
      </c>
      <c r="G24" s="157" t="s">
        <v>271</v>
      </c>
      <c r="H24" s="157" t="s">
        <v>202</v>
      </c>
      <c r="I24" s="200" t="s">
        <v>369</v>
      </c>
      <c r="J24" s="213" t="s">
        <v>203</v>
      </c>
      <c r="K24" s="163"/>
      <c r="L24" s="163">
        <v>200</v>
      </c>
      <c r="M24" s="163"/>
      <c r="N24" s="168">
        <f t="shared" si="2"/>
        <v>200</v>
      </c>
      <c r="O24" s="161"/>
      <c r="P24" s="161"/>
      <c r="Q24" s="161"/>
      <c r="R24" s="2">
        <v>200000</v>
      </c>
    </row>
    <row r="25" spans="1:20" ht="33">
      <c r="A25" s="151"/>
      <c r="B25" s="156"/>
      <c r="C25" s="441" t="s">
        <v>957</v>
      </c>
      <c r="D25" s="773" t="s">
        <v>361</v>
      </c>
      <c r="E25" s="774"/>
      <c r="F25" s="213" t="s">
        <v>253</v>
      </c>
      <c r="G25" s="157" t="s">
        <v>271</v>
      </c>
      <c r="H25" s="157" t="s">
        <v>202</v>
      </c>
      <c r="I25" s="200" t="s">
        <v>370</v>
      </c>
      <c r="J25" s="213" t="s">
        <v>283</v>
      </c>
      <c r="K25" s="163"/>
      <c r="L25" s="163">
        <v>1500</v>
      </c>
      <c r="M25" s="163"/>
      <c r="N25" s="168">
        <f t="shared" si="2"/>
        <v>1500</v>
      </c>
      <c r="O25" s="161"/>
      <c r="P25" s="161"/>
      <c r="Q25" s="161"/>
      <c r="R25" s="2">
        <v>1500000</v>
      </c>
    </row>
    <row r="26" spans="1:20" ht="33">
      <c r="A26" s="151"/>
      <c r="B26" s="156"/>
      <c r="C26" s="440"/>
      <c r="D26" s="773" t="s">
        <v>362</v>
      </c>
      <c r="E26" s="774"/>
      <c r="F26" s="213" t="s">
        <v>286</v>
      </c>
      <c r="G26" s="157" t="s">
        <v>271</v>
      </c>
      <c r="H26" s="157" t="s">
        <v>202</v>
      </c>
      <c r="I26" s="200" t="s">
        <v>371</v>
      </c>
      <c r="J26" s="213" t="s">
        <v>283</v>
      </c>
      <c r="K26" s="163"/>
      <c r="L26" s="163">
        <v>1500</v>
      </c>
      <c r="M26" s="163"/>
      <c r="N26" s="168">
        <f t="shared" si="2"/>
        <v>1500</v>
      </c>
      <c r="O26" s="161"/>
      <c r="P26" s="161"/>
      <c r="Q26" s="161"/>
      <c r="R26" s="2">
        <v>1500000</v>
      </c>
    </row>
    <row r="27" spans="1:20" ht="32.25" customHeight="1">
      <c r="A27" s="151"/>
      <c r="B27" s="156"/>
      <c r="C27" s="442" t="s">
        <v>957</v>
      </c>
      <c r="D27" s="773" t="s">
        <v>363</v>
      </c>
      <c r="E27" s="774"/>
      <c r="F27" s="213" t="s">
        <v>286</v>
      </c>
      <c r="G27" s="157" t="s">
        <v>271</v>
      </c>
      <c r="H27" s="157" t="s">
        <v>202</v>
      </c>
      <c r="I27" s="240" t="s">
        <v>372</v>
      </c>
      <c r="J27" s="213" t="s">
        <v>283</v>
      </c>
      <c r="K27" s="163"/>
      <c r="L27" s="163">
        <v>600</v>
      </c>
      <c r="M27" s="163"/>
      <c r="N27" s="168">
        <f t="shared" si="2"/>
        <v>600</v>
      </c>
      <c r="O27" s="161"/>
      <c r="P27" s="161"/>
      <c r="Q27" s="161"/>
      <c r="R27" s="2">
        <v>600000</v>
      </c>
      <c r="S27" s="133">
        <v>344.59999999999997</v>
      </c>
      <c r="T27" s="443">
        <f>L27-S27</f>
        <v>255.40000000000003</v>
      </c>
    </row>
    <row r="28" spans="1:20" ht="38.25" customHeight="1">
      <c r="A28" s="151"/>
      <c r="B28" s="156"/>
      <c r="C28" s="441" t="s">
        <v>957</v>
      </c>
      <c r="D28" s="773" t="s">
        <v>364</v>
      </c>
      <c r="E28" s="774"/>
      <c r="F28" s="213" t="s">
        <v>253</v>
      </c>
      <c r="G28" s="157" t="s">
        <v>271</v>
      </c>
      <c r="H28" s="157" t="s">
        <v>202</v>
      </c>
      <c r="I28" s="200" t="s">
        <v>373</v>
      </c>
      <c r="J28" s="213" t="s">
        <v>203</v>
      </c>
      <c r="K28" s="163"/>
      <c r="L28" s="163"/>
      <c r="M28" s="163">
        <v>6000</v>
      </c>
      <c r="N28" s="168">
        <f t="shared" si="2"/>
        <v>6000</v>
      </c>
      <c r="O28" s="161"/>
      <c r="P28" s="161"/>
      <c r="Q28" s="161"/>
      <c r="R28" s="2">
        <v>6000000</v>
      </c>
    </row>
    <row r="29" spans="1:20" ht="33.75" customHeight="1">
      <c r="A29" s="151"/>
      <c r="B29" s="156"/>
      <c r="C29" s="440"/>
      <c r="D29" s="775" t="s">
        <v>412</v>
      </c>
      <c r="E29" s="776"/>
      <c r="F29" s="157" t="s">
        <v>253</v>
      </c>
      <c r="G29" s="157" t="s">
        <v>271</v>
      </c>
      <c r="H29" s="157" t="s">
        <v>202</v>
      </c>
      <c r="I29" s="187" t="s">
        <v>416</v>
      </c>
      <c r="J29" s="157" t="s">
        <v>282</v>
      </c>
      <c r="K29" s="163"/>
      <c r="L29" s="163"/>
      <c r="M29" s="163">
        <v>14000</v>
      </c>
      <c r="N29" s="168">
        <f t="shared" si="2"/>
        <v>14000</v>
      </c>
      <c r="O29" s="161"/>
      <c r="P29" s="161"/>
      <c r="Q29" s="161"/>
    </row>
    <row r="30" spans="1:20" ht="33.75" customHeight="1">
      <c r="A30" s="151"/>
      <c r="B30" s="156"/>
      <c r="C30" s="440"/>
      <c r="D30" s="775" t="s">
        <v>414</v>
      </c>
      <c r="E30" s="776"/>
      <c r="F30" s="157" t="s">
        <v>253</v>
      </c>
      <c r="G30" s="157" t="s">
        <v>271</v>
      </c>
      <c r="H30" s="157" t="s">
        <v>202</v>
      </c>
      <c r="I30" s="187" t="s">
        <v>417</v>
      </c>
      <c r="J30" s="157" t="s">
        <v>282</v>
      </c>
      <c r="K30" s="163"/>
      <c r="L30" s="163"/>
      <c r="M30" s="163">
        <v>8000</v>
      </c>
      <c r="N30" s="168">
        <f t="shared" si="2"/>
        <v>8000</v>
      </c>
      <c r="O30" s="161"/>
      <c r="P30" s="161"/>
      <c r="Q30" s="161"/>
    </row>
    <row r="31" spans="1:20">
      <c r="A31" s="151"/>
      <c r="B31" s="156"/>
      <c r="C31" s="440"/>
      <c r="D31" s="205" t="s">
        <v>413</v>
      </c>
      <c r="E31" s="206"/>
      <c r="F31" s="157" t="s">
        <v>253</v>
      </c>
      <c r="G31" s="157" t="s">
        <v>271</v>
      </c>
      <c r="H31" s="157" t="s">
        <v>202</v>
      </c>
      <c r="I31" s="187" t="s">
        <v>418</v>
      </c>
      <c r="J31" s="157" t="s">
        <v>282</v>
      </c>
      <c r="K31" s="163"/>
      <c r="L31" s="163"/>
      <c r="M31" s="163">
        <v>700</v>
      </c>
      <c r="N31" s="168">
        <f t="shared" si="2"/>
        <v>700</v>
      </c>
      <c r="O31" s="161"/>
      <c r="P31" s="161"/>
      <c r="Q31" s="161"/>
    </row>
    <row r="32" spans="1:20">
      <c r="A32" s="151"/>
      <c r="B32" s="156"/>
      <c r="C32" s="440"/>
      <c r="D32" s="205" t="s">
        <v>415</v>
      </c>
      <c r="E32" s="206"/>
      <c r="F32" s="157" t="s">
        <v>253</v>
      </c>
      <c r="G32" s="157" t="s">
        <v>271</v>
      </c>
      <c r="H32" s="157" t="s">
        <v>202</v>
      </c>
      <c r="I32" s="187" t="s">
        <v>419</v>
      </c>
      <c r="J32" s="157" t="s">
        <v>282</v>
      </c>
      <c r="K32" s="163"/>
      <c r="L32" s="163"/>
      <c r="M32" s="163">
        <v>700</v>
      </c>
      <c r="N32" s="168">
        <f t="shared" si="2"/>
        <v>700</v>
      </c>
      <c r="O32" s="161"/>
      <c r="P32" s="161"/>
      <c r="Q32" s="161"/>
    </row>
    <row r="33" spans="1:18" ht="33">
      <c r="A33" s="151"/>
      <c r="B33" s="156"/>
      <c r="C33" s="440"/>
      <c r="D33" s="773" t="s">
        <v>424</v>
      </c>
      <c r="E33" s="774"/>
      <c r="F33" s="213" t="s">
        <v>253</v>
      </c>
      <c r="G33" s="157" t="s">
        <v>271</v>
      </c>
      <c r="H33" s="157" t="s">
        <v>202</v>
      </c>
      <c r="I33" s="200" t="s">
        <v>428</v>
      </c>
      <c r="J33" s="157" t="s">
        <v>282</v>
      </c>
      <c r="K33" s="163"/>
      <c r="L33" s="163"/>
      <c r="M33" s="163">
        <v>6000</v>
      </c>
      <c r="N33" s="168">
        <f t="shared" si="2"/>
        <v>6000</v>
      </c>
      <c r="O33" s="161"/>
      <c r="P33" s="161"/>
      <c r="Q33" s="161"/>
    </row>
    <row r="34" spans="1:18" ht="33">
      <c r="A34" s="151"/>
      <c r="B34" s="156"/>
      <c r="C34" s="440"/>
      <c r="D34" s="773" t="s">
        <v>425</v>
      </c>
      <c r="E34" s="774"/>
      <c r="F34" s="213" t="s">
        <v>253</v>
      </c>
      <c r="G34" s="157" t="s">
        <v>271</v>
      </c>
      <c r="H34" s="157" t="s">
        <v>202</v>
      </c>
      <c r="I34" s="200" t="s">
        <v>429</v>
      </c>
      <c r="J34" s="157" t="s">
        <v>282</v>
      </c>
      <c r="K34" s="163"/>
      <c r="L34" s="163"/>
      <c r="M34" s="163">
        <v>6000</v>
      </c>
      <c r="N34" s="168">
        <f t="shared" si="2"/>
        <v>6000</v>
      </c>
      <c r="O34" s="161"/>
      <c r="P34" s="161"/>
      <c r="Q34" s="161"/>
    </row>
    <row r="35" spans="1:18" ht="49.5">
      <c r="A35" s="151"/>
      <c r="B35" s="156"/>
      <c r="C35" s="440"/>
      <c r="D35" s="773" t="s">
        <v>426</v>
      </c>
      <c r="E35" s="774"/>
      <c r="F35" s="213" t="s">
        <v>253</v>
      </c>
      <c r="G35" s="157" t="s">
        <v>271</v>
      </c>
      <c r="H35" s="157" t="s">
        <v>202</v>
      </c>
      <c r="I35" s="200" t="s">
        <v>430</v>
      </c>
      <c r="J35" s="157" t="s">
        <v>282</v>
      </c>
      <c r="K35" s="163"/>
      <c r="L35" s="163"/>
      <c r="M35" s="163">
        <v>300</v>
      </c>
      <c r="N35" s="168">
        <f t="shared" si="2"/>
        <v>300</v>
      </c>
      <c r="O35" s="161"/>
      <c r="P35" s="161"/>
      <c r="Q35" s="161"/>
    </row>
    <row r="36" spans="1:18" ht="63.75">
      <c r="A36" s="151"/>
      <c r="B36" s="156"/>
      <c r="C36" s="440"/>
      <c r="D36" s="773" t="s">
        <v>427</v>
      </c>
      <c r="E36" s="774"/>
      <c r="F36" s="213" t="s">
        <v>253</v>
      </c>
      <c r="G36" s="157" t="s">
        <v>271</v>
      </c>
      <c r="H36" s="157" t="s">
        <v>202</v>
      </c>
      <c r="I36" s="186" t="s">
        <v>431</v>
      </c>
      <c r="J36" s="157" t="s">
        <v>282</v>
      </c>
      <c r="K36" s="163"/>
      <c r="L36" s="163"/>
      <c r="M36" s="163">
        <v>4000</v>
      </c>
      <c r="N36" s="168">
        <f t="shared" si="2"/>
        <v>4000</v>
      </c>
      <c r="O36" s="161"/>
      <c r="P36" s="161"/>
      <c r="Q36" s="161"/>
    </row>
    <row r="37" spans="1:18" ht="33">
      <c r="A37" s="151"/>
      <c r="B37" s="156"/>
      <c r="C37" s="440"/>
      <c r="D37" s="773" t="s">
        <v>436</v>
      </c>
      <c r="E37" s="774"/>
      <c r="F37" s="213" t="s">
        <v>253</v>
      </c>
      <c r="G37" s="157" t="s">
        <v>271</v>
      </c>
      <c r="H37" s="157" t="s">
        <v>202</v>
      </c>
      <c r="I37" s="200" t="s">
        <v>438</v>
      </c>
      <c r="J37" s="157" t="s">
        <v>282</v>
      </c>
      <c r="K37" s="163"/>
      <c r="L37" s="163"/>
      <c r="M37" s="163">
        <v>32000</v>
      </c>
      <c r="N37" s="168">
        <f t="shared" si="2"/>
        <v>32000</v>
      </c>
      <c r="O37" s="161"/>
      <c r="P37" s="161"/>
      <c r="Q37" s="161"/>
    </row>
    <row r="38" spans="1:18" ht="41.25" customHeight="1">
      <c r="A38" s="151"/>
      <c r="B38" s="156"/>
      <c r="C38" s="59"/>
      <c r="D38" s="773" t="s">
        <v>486</v>
      </c>
      <c r="E38" s="774"/>
      <c r="F38" s="213"/>
      <c r="G38" s="157"/>
      <c r="H38" s="157"/>
      <c r="I38" s="217"/>
      <c r="J38" s="157"/>
      <c r="K38" s="163"/>
      <c r="L38" s="163"/>
      <c r="M38" s="163"/>
      <c r="N38" s="168"/>
      <c r="O38" s="161"/>
      <c r="P38" s="161"/>
      <c r="Q38" s="161"/>
    </row>
    <row r="39" spans="1:18" ht="66">
      <c r="A39" s="151"/>
      <c r="B39" s="156"/>
      <c r="C39" s="444" t="s">
        <v>957</v>
      </c>
      <c r="D39" s="216"/>
      <c r="E39" s="261" t="s">
        <v>493</v>
      </c>
      <c r="F39" s="213" t="s">
        <v>253</v>
      </c>
      <c r="G39" s="157" t="s">
        <v>271</v>
      </c>
      <c r="H39" s="157" t="s">
        <v>241</v>
      </c>
      <c r="I39" s="261" t="s">
        <v>371</v>
      </c>
      <c r="J39" s="157" t="s">
        <v>203</v>
      </c>
      <c r="K39" s="163"/>
      <c r="L39" s="163">
        <v>387</v>
      </c>
      <c r="M39" s="163"/>
      <c r="N39" s="168">
        <f t="shared" si="2"/>
        <v>387</v>
      </c>
      <c r="O39" s="161"/>
      <c r="P39" s="161"/>
      <c r="Q39" s="161"/>
      <c r="R39" s="2">
        <v>387000</v>
      </c>
    </row>
    <row r="40" spans="1:18" ht="33">
      <c r="A40" s="151"/>
      <c r="B40" s="156"/>
      <c r="C40" s="444" t="s">
        <v>957</v>
      </c>
      <c r="D40" s="260"/>
      <c r="E40" s="261" t="s">
        <v>494</v>
      </c>
      <c r="F40" s="213" t="s">
        <v>489</v>
      </c>
      <c r="G40" s="157" t="s">
        <v>271</v>
      </c>
      <c r="H40" s="157" t="s">
        <v>241</v>
      </c>
      <c r="I40" s="261" t="s">
        <v>371</v>
      </c>
      <c r="J40" s="157" t="s">
        <v>491</v>
      </c>
      <c r="K40" s="163"/>
      <c r="L40" s="163">
        <v>168</v>
      </c>
      <c r="M40" s="163"/>
      <c r="N40" s="168">
        <f t="shared" si="2"/>
        <v>168</v>
      </c>
      <c r="O40" s="161"/>
      <c r="P40" s="161"/>
      <c r="Q40" s="161"/>
      <c r="R40" s="2">
        <v>168000</v>
      </c>
    </row>
    <row r="41" spans="1:18" ht="33">
      <c r="A41" s="151"/>
      <c r="B41" s="156"/>
      <c r="C41" s="444" t="s">
        <v>957</v>
      </c>
      <c r="D41" s="260"/>
      <c r="E41" s="261" t="s">
        <v>495</v>
      </c>
      <c r="F41" s="213" t="s">
        <v>253</v>
      </c>
      <c r="G41" s="157" t="s">
        <v>271</v>
      </c>
      <c r="H41" s="157" t="s">
        <v>190</v>
      </c>
      <c r="I41" s="261" t="s">
        <v>371</v>
      </c>
      <c r="J41" s="157" t="s">
        <v>203</v>
      </c>
      <c r="K41" s="163"/>
      <c r="L41" s="163">
        <v>896</v>
      </c>
      <c r="M41" s="163"/>
      <c r="N41" s="168">
        <f t="shared" si="2"/>
        <v>896</v>
      </c>
      <c r="O41" s="161"/>
      <c r="P41" s="161"/>
      <c r="Q41" s="161"/>
      <c r="R41" s="2">
        <v>896000</v>
      </c>
    </row>
    <row r="42" spans="1:18" ht="53.25" customHeight="1">
      <c r="A42" s="151"/>
      <c r="B42" s="156"/>
      <c r="C42" s="440"/>
      <c r="D42" s="773" t="s">
        <v>502</v>
      </c>
      <c r="E42" s="774"/>
      <c r="F42" s="213" t="s">
        <v>253</v>
      </c>
      <c r="G42" s="157" t="s">
        <v>271</v>
      </c>
      <c r="H42" s="157" t="s">
        <v>241</v>
      </c>
      <c r="I42" s="261" t="s">
        <v>501</v>
      </c>
      <c r="J42" s="157" t="s">
        <v>203</v>
      </c>
      <c r="K42" s="163"/>
      <c r="L42" s="163">
        <v>300</v>
      </c>
      <c r="M42" s="163"/>
      <c r="N42" s="168">
        <f t="shared" si="2"/>
        <v>300</v>
      </c>
      <c r="O42" s="161"/>
      <c r="P42" s="161"/>
      <c r="Q42" s="161"/>
    </row>
    <row r="43" spans="1:18" ht="39" customHeight="1">
      <c r="A43" s="151"/>
      <c r="B43" s="156"/>
      <c r="C43" s="440"/>
      <c r="D43" s="773" t="s">
        <v>503</v>
      </c>
      <c r="E43" s="774"/>
      <c r="F43" s="213" t="s">
        <v>504</v>
      </c>
      <c r="G43" s="157" t="s">
        <v>271</v>
      </c>
      <c r="H43" s="157" t="s">
        <v>202</v>
      </c>
      <c r="I43" s="261" t="s">
        <v>505</v>
      </c>
      <c r="J43" s="157"/>
      <c r="K43" s="163"/>
      <c r="L43" s="163"/>
      <c r="M43" s="163"/>
      <c r="N43" s="168"/>
      <c r="O43" s="161"/>
      <c r="P43" s="161"/>
      <c r="Q43" s="161"/>
    </row>
    <row r="44" spans="1:18" ht="33">
      <c r="A44" s="151"/>
      <c r="B44" s="156"/>
      <c r="C44" s="441" t="s">
        <v>957</v>
      </c>
      <c r="D44" s="773" t="s">
        <v>506</v>
      </c>
      <c r="E44" s="774"/>
      <c r="F44" s="213" t="s">
        <v>489</v>
      </c>
      <c r="G44" s="157" t="s">
        <v>482</v>
      </c>
      <c r="H44" s="157" t="s">
        <v>202</v>
      </c>
      <c r="I44" s="261" t="s">
        <v>368</v>
      </c>
      <c r="J44" s="157" t="s">
        <v>283</v>
      </c>
      <c r="K44" s="163"/>
      <c r="L44" s="163">
        <v>11603</v>
      </c>
      <c r="M44" s="163"/>
      <c r="N44" s="168">
        <f t="shared" si="2"/>
        <v>11603</v>
      </c>
      <c r="O44" s="161"/>
      <c r="P44" s="161"/>
      <c r="Q44" s="161"/>
    </row>
    <row r="45" spans="1:18">
      <c r="A45" s="151"/>
      <c r="B45" s="156"/>
      <c r="C45" s="59"/>
      <c r="D45" s="260"/>
      <c r="E45" s="261"/>
      <c r="F45" s="213"/>
      <c r="G45" s="157"/>
      <c r="H45" s="157"/>
      <c r="I45" s="261"/>
      <c r="J45" s="157"/>
      <c r="K45" s="163"/>
      <c r="L45" s="163"/>
      <c r="M45" s="163"/>
      <c r="N45" s="168"/>
      <c r="O45" s="161"/>
      <c r="P45" s="161"/>
      <c r="Q45" s="161"/>
    </row>
    <row r="46" spans="1:18">
      <c r="A46" s="151"/>
      <c r="B46" s="156"/>
      <c r="C46" s="59"/>
      <c r="D46" s="260"/>
      <c r="E46" s="261"/>
      <c r="F46" s="213"/>
      <c r="G46" s="157"/>
      <c r="H46" s="157"/>
      <c r="I46" s="261"/>
      <c r="J46" s="157"/>
      <c r="K46" s="163"/>
      <c r="L46" s="163"/>
      <c r="M46" s="163"/>
      <c r="N46" s="168"/>
      <c r="O46" s="161"/>
      <c r="P46" s="161"/>
      <c r="Q46" s="161"/>
    </row>
    <row r="47" spans="1:18">
      <c r="A47" s="151"/>
      <c r="B47" s="156"/>
      <c r="C47" s="59"/>
      <c r="D47" s="216"/>
      <c r="E47" s="217"/>
      <c r="F47" s="213"/>
      <c r="G47" s="157"/>
      <c r="H47" s="157"/>
      <c r="I47" s="217"/>
      <c r="J47" s="157"/>
      <c r="K47" s="163"/>
      <c r="L47" s="163"/>
      <c r="M47" s="163"/>
      <c r="N47" s="168"/>
      <c r="O47" s="161"/>
      <c r="P47" s="161"/>
      <c r="Q47" s="161"/>
    </row>
    <row r="48" spans="1:18">
      <c r="A48" s="151"/>
      <c r="B48" s="156"/>
      <c r="C48" s="59"/>
      <c r="D48" s="216"/>
      <c r="E48" s="217"/>
      <c r="F48" s="213"/>
      <c r="G48" s="157"/>
      <c r="H48" s="157"/>
      <c r="I48" s="217"/>
      <c r="J48" s="157"/>
      <c r="K48" s="163"/>
      <c r="L48" s="163"/>
      <c r="M48" s="163"/>
      <c r="N48" s="168"/>
      <c r="O48" s="161"/>
      <c r="P48" s="161"/>
      <c r="Q48" s="161"/>
    </row>
    <row r="49" spans="1:18">
      <c r="A49" s="151"/>
      <c r="B49" s="156"/>
      <c r="C49" s="59"/>
      <c r="D49" s="216"/>
      <c r="E49" s="217"/>
      <c r="F49" s="213"/>
      <c r="G49" s="157"/>
      <c r="H49" s="157"/>
      <c r="I49" s="217"/>
      <c r="J49" s="157"/>
      <c r="K49" s="163"/>
      <c r="L49" s="163"/>
      <c r="M49" s="163"/>
      <c r="N49" s="168"/>
      <c r="O49" s="161"/>
      <c r="P49" s="161"/>
      <c r="Q49" s="161"/>
    </row>
    <row r="50" spans="1:18">
      <c r="A50" s="151"/>
      <c r="B50" s="156"/>
      <c r="C50" s="59"/>
      <c r="D50" s="199"/>
      <c r="E50" s="200"/>
      <c r="F50" s="213"/>
      <c r="G50" s="157"/>
      <c r="H50" s="157"/>
      <c r="I50" s="200"/>
      <c r="J50" s="157"/>
      <c r="K50" s="163"/>
      <c r="L50" s="163"/>
      <c r="M50" s="163"/>
      <c r="N50" s="168"/>
      <c r="O50" s="161"/>
      <c r="P50" s="161"/>
      <c r="Q50" s="161"/>
    </row>
    <row r="51" spans="1:18">
      <c r="A51" s="151"/>
      <c r="B51" s="156"/>
      <c r="C51" s="59"/>
      <c r="D51" s="199"/>
      <c r="E51" s="200"/>
      <c r="F51" s="213"/>
      <c r="G51" s="157"/>
      <c r="H51" s="157"/>
      <c r="I51" s="200"/>
      <c r="J51" s="157"/>
      <c r="K51" s="163"/>
      <c r="L51" s="163"/>
      <c r="M51" s="163"/>
      <c r="N51" s="168"/>
      <c r="O51" s="161"/>
      <c r="P51" s="161"/>
      <c r="Q51" s="161"/>
    </row>
    <row r="52" spans="1:18">
      <c r="A52" s="151"/>
      <c r="B52" s="156"/>
      <c r="C52" s="59"/>
      <c r="D52" s="199"/>
      <c r="E52" s="200"/>
      <c r="F52" s="213"/>
      <c r="G52" s="157"/>
      <c r="H52" s="157"/>
      <c r="I52" s="200"/>
      <c r="J52" s="157"/>
      <c r="K52" s="163"/>
      <c r="L52" s="163"/>
      <c r="M52" s="163"/>
      <c r="N52" s="168"/>
      <c r="O52" s="161"/>
      <c r="P52" s="161"/>
      <c r="Q52" s="161"/>
    </row>
    <row r="53" spans="1:18" ht="9" customHeight="1">
      <c r="A53" s="43"/>
      <c r="B53" s="173"/>
      <c r="C53" s="174"/>
      <c r="D53" s="174"/>
      <c r="E53" s="175"/>
      <c r="F53" s="175"/>
      <c r="G53" s="175"/>
      <c r="H53" s="175"/>
      <c r="I53" s="175"/>
      <c r="J53" s="175"/>
      <c r="K53" s="177"/>
      <c r="L53" s="177"/>
      <c r="M53" s="177"/>
      <c r="N53" s="177"/>
      <c r="O53" s="185"/>
      <c r="P53" s="176"/>
      <c r="Q53" s="176"/>
    </row>
    <row r="54" spans="1:18" ht="25.5">
      <c r="A54" s="242" t="s">
        <v>173</v>
      </c>
      <c r="B54" s="821" t="s">
        <v>174</v>
      </c>
      <c r="C54" s="821"/>
      <c r="D54" s="821"/>
      <c r="E54" s="822"/>
      <c r="F54" s="243"/>
      <c r="G54" s="247"/>
      <c r="H54" s="247"/>
      <c r="I54" s="247"/>
      <c r="J54" s="247"/>
      <c r="K54" s="247"/>
      <c r="L54" s="248">
        <f>SUM(L55:L56)</f>
        <v>0</v>
      </c>
      <c r="M54" s="248">
        <f>SUM(M55:M56)</f>
        <v>18308.75</v>
      </c>
      <c r="N54" s="248">
        <f t="shared" ref="N54" si="3">SUM(N55:N56)</f>
        <v>18308.75</v>
      </c>
      <c r="O54" s="246"/>
      <c r="P54" s="246"/>
      <c r="Q54" s="246"/>
    </row>
    <row r="55" spans="1:18" ht="32.25" customHeight="1">
      <c r="A55" s="151"/>
      <c r="B55" s="156"/>
      <c r="C55" s="440"/>
      <c r="D55" s="158" t="s">
        <v>456</v>
      </c>
      <c r="E55" s="200"/>
      <c r="F55" s="213" t="s">
        <v>254</v>
      </c>
      <c r="G55" s="157" t="s">
        <v>444</v>
      </c>
      <c r="H55" s="157" t="s">
        <v>202</v>
      </c>
      <c r="I55" s="187" t="s">
        <v>459</v>
      </c>
      <c r="J55" s="157" t="s">
        <v>283</v>
      </c>
      <c r="K55" s="161"/>
      <c r="L55" s="161"/>
      <c r="M55" s="163">
        <v>17250</v>
      </c>
      <c r="N55" s="168">
        <f t="shared" ref="N55:N57" si="4">K55+L55+M55</f>
        <v>17250</v>
      </c>
      <c r="O55" s="161"/>
      <c r="P55" s="161"/>
      <c r="Q55" s="161"/>
      <c r="R55" s="8"/>
    </row>
    <row r="56" spans="1:18" ht="38.25" customHeight="1">
      <c r="A56" s="151"/>
      <c r="B56" s="156"/>
      <c r="C56" s="444" t="s">
        <v>957</v>
      </c>
      <c r="D56" s="158" t="s">
        <v>457</v>
      </c>
      <c r="E56" s="200"/>
      <c r="F56" s="213" t="s">
        <v>254</v>
      </c>
      <c r="G56" s="157" t="s">
        <v>444</v>
      </c>
      <c r="H56" s="157" t="s">
        <v>202</v>
      </c>
      <c r="I56" s="187" t="s">
        <v>460</v>
      </c>
      <c r="J56" s="157" t="s">
        <v>461</v>
      </c>
      <c r="K56" s="161"/>
      <c r="L56" s="161"/>
      <c r="M56" s="163">
        <v>1058.75</v>
      </c>
      <c r="N56" s="168">
        <f t="shared" si="4"/>
        <v>1058.75</v>
      </c>
      <c r="O56" s="161"/>
      <c r="P56" s="161"/>
      <c r="Q56" s="161"/>
      <c r="R56" s="147"/>
    </row>
    <row r="57" spans="1:18" ht="35.25" customHeight="1">
      <c r="A57" s="152"/>
      <c r="B57" s="156"/>
      <c r="C57" s="440"/>
      <c r="D57" s="773" t="s">
        <v>483</v>
      </c>
      <c r="E57" s="774"/>
      <c r="F57" s="213" t="s">
        <v>254</v>
      </c>
      <c r="G57" s="157" t="s">
        <v>482</v>
      </c>
      <c r="H57" s="157" t="s">
        <v>202</v>
      </c>
      <c r="I57" s="187" t="s">
        <v>484</v>
      </c>
      <c r="J57" s="157" t="s">
        <v>203</v>
      </c>
      <c r="K57" s="163">
        <v>3080.4479999999999</v>
      </c>
      <c r="L57" s="161"/>
      <c r="M57" s="163"/>
      <c r="N57" s="168">
        <f t="shared" si="4"/>
        <v>3080.4479999999999</v>
      </c>
      <c r="O57" s="161"/>
      <c r="P57" s="161"/>
      <c r="Q57" s="161"/>
      <c r="R57" s="147">
        <v>3080448</v>
      </c>
    </row>
    <row r="58" spans="1:18">
      <c r="A58" s="152"/>
      <c r="B58" s="156"/>
      <c r="C58" s="59"/>
      <c r="D58" s="446"/>
      <c r="E58" s="157"/>
      <c r="F58" s="157"/>
      <c r="G58" s="157"/>
      <c r="H58" s="157"/>
      <c r="I58" s="157"/>
      <c r="J58" s="157"/>
      <c r="K58" s="161"/>
      <c r="L58" s="161"/>
      <c r="M58" s="163"/>
      <c r="N58" s="161"/>
      <c r="O58" s="161"/>
      <c r="P58" s="161"/>
      <c r="Q58" s="161"/>
      <c r="R58" s="147"/>
    </row>
    <row r="59" spans="1:18">
      <c r="A59" s="152"/>
      <c r="B59" s="156"/>
      <c r="C59" s="59"/>
      <c r="D59" s="59"/>
      <c r="E59" s="157"/>
      <c r="F59" s="157"/>
      <c r="G59" s="157"/>
      <c r="H59" s="157"/>
      <c r="I59" s="157"/>
      <c r="J59" s="157"/>
      <c r="K59" s="161"/>
      <c r="L59" s="161"/>
      <c r="M59" s="163"/>
      <c r="N59" s="161"/>
      <c r="O59" s="161"/>
      <c r="P59" s="161"/>
      <c r="Q59" s="161"/>
      <c r="R59" s="147"/>
    </row>
    <row r="60" spans="1:18">
      <c r="A60" s="152"/>
      <c r="B60" s="156"/>
      <c r="C60" s="59"/>
      <c r="D60" s="59"/>
      <c r="E60" s="157"/>
      <c r="F60" s="157"/>
      <c r="G60" s="157"/>
      <c r="H60" s="157"/>
      <c r="I60" s="157"/>
      <c r="J60" s="157"/>
      <c r="K60" s="161"/>
      <c r="L60" s="161"/>
      <c r="M60" s="163"/>
      <c r="N60" s="161"/>
      <c r="O60" s="161"/>
      <c r="P60" s="161"/>
      <c r="Q60" s="161"/>
      <c r="R60" s="147"/>
    </row>
    <row r="61" spans="1:18">
      <c r="A61" s="152"/>
      <c r="B61" s="156"/>
      <c r="C61" s="59"/>
      <c r="D61" s="59"/>
      <c r="E61" s="157"/>
      <c r="F61" s="157"/>
      <c r="G61" s="157"/>
      <c r="H61" s="157"/>
      <c r="I61" s="157"/>
      <c r="J61" s="157"/>
      <c r="K61" s="161"/>
      <c r="L61" s="161"/>
      <c r="M61" s="163"/>
      <c r="N61" s="161"/>
      <c r="O61" s="161"/>
      <c r="P61" s="161"/>
      <c r="Q61" s="161"/>
      <c r="R61" s="147"/>
    </row>
    <row r="62" spans="1:18" ht="25.5">
      <c r="A62" s="242" t="s">
        <v>439</v>
      </c>
      <c r="B62" s="823" t="s">
        <v>440</v>
      </c>
      <c r="C62" s="823"/>
      <c r="D62" s="823"/>
      <c r="E62" s="823"/>
      <c r="F62" s="252"/>
      <c r="G62" s="252"/>
      <c r="H62" s="252"/>
      <c r="I62" s="253"/>
      <c r="J62" s="252"/>
      <c r="K62" s="254">
        <f>SUM(K63:K77)</f>
        <v>0</v>
      </c>
      <c r="L62" s="254">
        <f t="shared" ref="L62:N62" si="5">SUM(L63:L77)</f>
        <v>0</v>
      </c>
      <c r="M62" s="254">
        <f t="shared" si="5"/>
        <v>36722.199999999997</v>
      </c>
      <c r="N62" s="254">
        <f t="shared" si="5"/>
        <v>37698.847999999998</v>
      </c>
      <c r="O62" s="255"/>
      <c r="P62" s="255"/>
      <c r="Q62" s="252"/>
      <c r="R62" s="147"/>
    </row>
    <row r="63" spans="1:18" ht="33">
      <c r="A63" s="151"/>
      <c r="B63" s="156"/>
      <c r="C63" s="444" t="s">
        <v>957</v>
      </c>
      <c r="D63" s="158" t="s">
        <v>441</v>
      </c>
      <c r="E63" s="200"/>
      <c r="F63" s="157" t="s">
        <v>442</v>
      </c>
      <c r="G63" s="157" t="s">
        <v>444</v>
      </c>
      <c r="H63" s="157" t="s">
        <v>202</v>
      </c>
      <c r="I63" s="200" t="s">
        <v>443</v>
      </c>
      <c r="J63" s="157" t="s">
        <v>341</v>
      </c>
      <c r="K63" s="161"/>
      <c r="L63" s="161"/>
      <c r="M63" s="163">
        <v>1051.9000000000001</v>
      </c>
      <c r="N63" s="168">
        <f t="shared" ref="N63" si="6">K63+L63+M63</f>
        <v>1051.9000000000001</v>
      </c>
      <c r="O63" s="161"/>
      <c r="P63" s="161"/>
      <c r="Q63" s="161"/>
      <c r="R63" s="147"/>
    </row>
    <row r="64" spans="1:18">
      <c r="A64" s="152"/>
      <c r="B64" s="156"/>
      <c r="C64" s="59"/>
      <c r="D64" s="59"/>
      <c r="E64" s="157"/>
      <c r="F64" s="157"/>
      <c r="G64" s="157"/>
      <c r="H64" s="157"/>
      <c r="I64" s="157"/>
      <c r="J64" s="157"/>
      <c r="K64" s="161"/>
      <c r="L64" s="161"/>
      <c r="M64" s="163"/>
      <c r="N64" s="161"/>
      <c r="O64" s="161"/>
      <c r="P64" s="161"/>
      <c r="Q64" s="161"/>
      <c r="R64" s="147"/>
    </row>
    <row r="65" spans="1:18">
      <c r="A65" s="152"/>
      <c r="B65" s="156"/>
      <c r="C65" s="59"/>
      <c r="D65" s="59"/>
      <c r="E65" s="157"/>
      <c r="F65" s="157"/>
      <c r="G65" s="157"/>
      <c r="H65" s="157"/>
      <c r="I65" s="157"/>
      <c r="J65" s="157"/>
      <c r="K65" s="161"/>
      <c r="L65" s="161"/>
      <c r="M65" s="163"/>
      <c r="N65" s="161"/>
      <c r="O65" s="161"/>
      <c r="P65" s="161"/>
      <c r="Q65" s="161"/>
      <c r="R65" s="147"/>
    </row>
    <row r="66" spans="1:18">
      <c r="A66" s="152"/>
      <c r="B66" s="156"/>
      <c r="C66" s="59"/>
      <c r="D66" s="59"/>
      <c r="E66" s="157"/>
      <c r="F66" s="157"/>
      <c r="G66" s="157"/>
      <c r="H66" s="157"/>
      <c r="I66" s="157"/>
      <c r="J66" s="157"/>
      <c r="K66" s="161"/>
      <c r="L66" s="161"/>
      <c r="M66" s="163"/>
      <c r="N66" s="161"/>
      <c r="O66" s="161"/>
      <c r="P66" s="161"/>
      <c r="Q66" s="161"/>
      <c r="R66" s="147"/>
    </row>
    <row r="67" spans="1:18" ht="25.5">
      <c r="A67" s="222" t="s">
        <v>453</v>
      </c>
      <c r="B67" s="821" t="s">
        <v>454</v>
      </c>
      <c r="C67" s="821"/>
      <c r="D67" s="821"/>
      <c r="E67" s="822"/>
      <c r="F67" s="236"/>
      <c r="G67" s="236"/>
      <c r="H67" s="236"/>
      <c r="I67" s="257"/>
      <c r="J67" s="236"/>
      <c r="K67" s="241">
        <f>SUM(K68:K70)</f>
        <v>0</v>
      </c>
      <c r="L67" s="241">
        <f t="shared" ref="L67:N67" si="7">SUM(L68:L70)</f>
        <v>0</v>
      </c>
      <c r="M67" s="241">
        <f t="shared" si="7"/>
        <v>3145.7</v>
      </c>
      <c r="N67" s="241">
        <f t="shared" si="7"/>
        <v>3145.7</v>
      </c>
      <c r="O67" s="161"/>
      <c r="P67" s="161"/>
      <c r="Q67" s="161"/>
      <c r="R67" s="147"/>
    </row>
    <row r="68" spans="1:18" ht="33">
      <c r="A68" s="151"/>
      <c r="B68" s="156"/>
      <c r="C68" s="442"/>
      <c r="D68" s="158" t="s">
        <v>455</v>
      </c>
      <c r="E68" s="200"/>
      <c r="F68" s="157" t="s">
        <v>1007</v>
      </c>
      <c r="G68" s="157" t="s">
        <v>190</v>
      </c>
      <c r="H68" s="157" t="s">
        <v>202</v>
      </c>
      <c r="I68" s="200" t="s">
        <v>443</v>
      </c>
      <c r="J68" s="157" t="s">
        <v>341</v>
      </c>
      <c r="K68" s="161"/>
      <c r="L68" s="161"/>
      <c r="M68" s="163">
        <v>3145.7</v>
      </c>
      <c r="N68" s="168">
        <f t="shared" ref="N68" si="8">K68+L68+M68</f>
        <v>3145.7</v>
      </c>
      <c r="O68" s="161"/>
      <c r="P68" s="161"/>
      <c r="Q68" s="161"/>
      <c r="R68" s="147"/>
    </row>
    <row r="69" spans="1:18">
      <c r="A69" s="152"/>
      <c r="B69" s="156"/>
      <c r="C69" s="59"/>
      <c r="D69" s="59"/>
      <c r="E69" s="157"/>
      <c r="F69" s="157"/>
      <c r="G69" s="157"/>
      <c r="H69" s="157"/>
      <c r="I69" s="157"/>
      <c r="J69" s="157"/>
      <c r="K69" s="161"/>
      <c r="L69" s="161"/>
      <c r="M69" s="163"/>
      <c r="N69" s="161"/>
      <c r="O69" s="161"/>
      <c r="P69" s="161"/>
      <c r="Q69" s="161"/>
      <c r="R69" s="147"/>
    </row>
    <row r="70" spans="1:18">
      <c r="A70" s="152"/>
      <c r="B70" s="156"/>
      <c r="C70" s="59"/>
      <c r="D70" s="59"/>
      <c r="E70" s="157"/>
      <c r="F70" s="157"/>
      <c r="G70" s="157"/>
      <c r="H70" s="157"/>
      <c r="I70" s="157"/>
      <c r="J70" s="157"/>
      <c r="K70" s="161"/>
      <c r="L70" s="161"/>
      <c r="M70" s="163"/>
      <c r="N70" s="161"/>
      <c r="O70" s="161"/>
      <c r="P70" s="161"/>
      <c r="Q70" s="161"/>
      <c r="R70" s="147"/>
    </row>
    <row r="71" spans="1:18">
      <c r="A71" s="152"/>
      <c r="B71" s="156"/>
      <c r="C71" s="59"/>
      <c r="D71" s="59"/>
      <c r="E71" s="157"/>
      <c r="F71" s="157"/>
      <c r="G71" s="157"/>
      <c r="H71" s="157"/>
      <c r="I71" s="157"/>
      <c r="J71" s="157"/>
      <c r="K71" s="161"/>
      <c r="L71" s="161"/>
      <c r="M71" s="163"/>
      <c r="N71" s="161"/>
      <c r="O71" s="161"/>
      <c r="P71" s="161"/>
      <c r="Q71" s="161"/>
      <c r="R71" s="147"/>
    </row>
    <row r="72" spans="1:18" ht="25.5">
      <c r="A72" s="222" t="s">
        <v>445</v>
      </c>
      <c r="B72" s="821" t="s">
        <v>446</v>
      </c>
      <c r="C72" s="821"/>
      <c r="D72" s="821"/>
      <c r="E72" s="822"/>
      <c r="F72" s="236"/>
      <c r="G72" s="256"/>
      <c r="H72" s="256"/>
      <c r="I72" s="257"/>
      <c r="J72" s="258"/>
      <c r="K72" s="241">
        <f>SUM(K73:K74)</f>
        <v>0</v>
      </c>
      <c r="L72" s="241">
        <f t="shared" ref="L72:N72" si="9">SUM(L73:L74)</f>
        <v>0</v>
      </c>
      <c r="M72" s="241">
        <f t="shared" si="9"/>
        <v>1051.9000000000001</v>
      </c>
      <c r="N72" s="241">
        <f t="shared" si="9"/>
        <v>0</v>
      </c>
      <c r="O72" s="238"/>
      <c r="P72" s="238"/>
      <c r="Q72" s="239"/>
      <c r="R72" s="147"/>
    </row>
    <row r="73" spans="1:18" ht="33">
      <c r="A73" s="152"/>
      <c r="B73" s="156"/>
      <c r="C73" s="440"/>
      <c r="D73" s="158" t="s">
        <v>447</v>
      </c>
      <c r="E73" s="200"/>
      <c r="F73" s="157" t="s">
        <v>448</v>
      </c>
      <c r="G73" s="157" t="s">
        <v>190</v>
      </c>
      <c r="H73" s="157" t="s">
        <v>202</v>
      </c>
      <c r="I73" s="200" t="s">
        <v>443</v>
      </c>
      <c r="J73" s="157" t="s">
        <v>341</v>
      </c>
      <c r="K73" s="161"/>
      <c r="L73" s="161"/>
      <c r="M73" s="163">
        <v>1051.9000000000001</v>
      </c>
      <c r="N73" s="161"/>
      <c r="O73" s="161"/>
      <c r="P73" s="161"/>
      <c r="Q73" s="161"/>
      <c r="R73" s="147"/>
    </row>
    <row r="74" spans="1:18">
      <c r="A74" s="152"/>
      <c r="B74" s="156"/>
      <c r="C74" s="59"/>
      <c r="D74" s="59"/>
      <c r="E74" s="157"/>
      <c r="F74" s="157"/>
      <c r="G74" s="157"/>
      <c r="H74" s="157"/>
      <c r="I74" s="157"/>
      <c r="J74" s="157"/>
      <c r="K74" s="161"/>
      <c r="L74" s="161"/>
      <c r="M74" s="163"/>
      <c r="N74" s="161"/>
      <c r="O74" s="161"/>
      <c r="P74" s="161"/>
      <c r="Q74" s="161"/>
      <c r="R74" s="147"/>
    </row>
    <row r="75" spans="1:18">
      <c r="A75" s="152"/>
      <c r="B75" s="156"/>
      <c r="C75" s="59"/>
      <c r="D75" s="59"/>
      <c r="E75" s="157"/>
      <c r="F75" s="157"/>
      <c r="G75" s="157"/>
      <c r="H75" s="157"/>
      <c r="I75" s="157"/>
      <c r="J75" s="157"/>
      <c r="K75" s="161"/>
      <c r="L75" s="161"/>
      <c r="M75" s="163"/>
      <c r="N75" s="161"/>
      <c r="O75" s="161"/>
      <c r="P75" s="161"/>
      <c r="Q75" s="161"/>
      <c r="R75" s="147"/>
    </row>
    <row r="76" spans="1:18">
      <c r="A76" s="152"/>
      <c r="B76" s="156"/>
      <c r="C76" s="59"/>
      <c r="D76" s="59"/>
      <c r="E76" s="157"/>
      <c r="F76" s="157"/>
      <c r="G76" s="157"/>
      <c r="H76" s="157"/>
      <c r="I76" s="157"/>
      <c r="J76" s="157"/>
      <c r="K76" s="161"/>
      <c r="L76" s="161"/>
      <c r="M76" s="163"/>
      <c r="N76" s="161"/>
      <c r="O76" s="161"/>
      <c r="P76" s="161"/>
      <c r="Q76" s="161"/>
      <c r="R76" s="147"/>
    </row>
    <row r="77" spans="1:18" ht="25.5">
      <c r="A77" s="148" t="s">
        <v>186</v>
      </c>
      <c r="B77" s="824" t="s">
        <v>187</v>
      </c>
      <c r="C77" s="824"/>
      <c r="D77" s="824"/>
      <c r="E77" s="825"/>
      <c r="F77" s="203"/>
      <c r="G77" s="159"/>
      <c r="H77" s="159"/>
      <c r="I77" s="159"/>
      <c r="J77" s="159"/>
      <c r="K77" s="162"/>
      <c r="L77" s="171">
        <f>SUM(L78:L82)</f>
        <v>0</v>
      </c>
      <c r="M77" s="171">
        <f>SUM(M78:M82)</f>
        <v>27275.1</v>
      </c>
      <c r="N77" s="171">
        <f t="shared" ref="N77" si="10">SUM(N78:N82)</f>
        <v>30355.547999999999</v>
      </c>
      <c r="O77" s="162"/>
      <c r="P77" s="162"/>
      <c r="Q77" s="162"/>
    </row>
    <row r="78" spans="1:18">
      <c r="A78" s="151"/>
      <c r="B78" s="156"/>
      <c r="C78" s="440"/>
      <c r="D78" s="158" t="s">
        <v>456</v>
      </c>
      <c r="E78" s="200"/>
      <c r="F78" s="249" t="s">
        <v>403</v>
      </c>
      <c r="G78" s="157" t="s">
        <v>444</v>
      </c>
      <c r="H78" s="157" t="s">
        <v>202</v>
      </c>
      <c r="I78" s="187" t="s">
        <v>459</v>
      </c>
      <c r="J78" s="157" t="s">
        <v>283</v>
      </c>
      <c r="K78" s="161"/>
      <c r="L78" s="161"/>
      <c r="M78" s="163">
        <v>14024</v>
      </c>
      <c r="N78" s="168">
        <f t="shared" ref="N78:N81" si="11">K78+L78+M78</f>
        <v>14024</v>
      </c>
      <c r="O78" s="169"/>
      <c r="P78" s="161"/>
      <c r="Q78" s="161"/>
    </row>
    <row r="79" spans="1:18">
      <c r="A79" s="151"/>
      <c r="B79" s="156"/>
      <c r="C79" s="444" t="s">
        <v>957</v>
      </c>
      <c r="D79" s="158" t="s">
        <v>457</v>
      </c>
      <c r="E79" s="200"/>
      <c r="F79" s="249" t="s">
        <v>403</v>
      </c>
      <c r="G79" s="157" t="s">
        <v>444</v>
      </c>
      <c r="H79" s="157" t="s">
        <v>202</v>
      </c>
      <c r="I79" s="187" t="s">
        <v>460</v>
      </c>
      <c r="J79" s="157" t="s">
        <v>461</v>
      </c>
      <c r="K79" s="161"/>
      <c r="L79" s="161"/>
      <c r="M79" s="163">
        <v>9751.1</v>
      </c>
      <c r="N79" s="168">
        <f t="shared" si="11"/>
        <v>9751.1</v>
      </c>
      <c r="O79" s="169"/>
      <c r="P79" s="161"/>
      <c r="Q79" s="161"/>
    </row>
    <row r="80" spans="1:18" ht="33">
      <c r="A80" s="151"/>
      <c r="B80" s="156"/>
      <c r="C80" s="440"/>
      <c r="D80" s="158" t="s">
        <v>480</v>
      </c>
      <c r="E80" s="157"/>
      <c r="F80" s="249" t="s">
        <v>403</v>
      </c>
      <c r="G80" s="157" t="s">
        <v>482</v>
      </c>
      <c r="H80" s="157" t="s">
        <v>202</v>
      </c>
      <c r="I80" s="200" t="s">
        <v>478</v>
      </c>
      <c r="J80" s="157" t="s">
        <v>461</v>
      </c>
      <c r="K80" s="161"/>
      <c r="L80" s="161"/>
      <c r="M80" s="163">
        <v>3500</v>
      </c>
      <c r="N80" s="168">
        <f t="shared" si="11"/>
        <v>3500</v>
      </c>
      <c r="O80" s="169"/>
      <c r="P80" s="161"/>
      <c r="Q80" s="161"/>
    </row>
    <row r="81" spans="1:17" ht="34.5" customHeight="1">
      <c r="A81" s="151"/>
      <c r="B81" s="156"/>
      <c r="C81" s="440"/>
      <c r="D81" s="773" t="s">
        <v>483</v>
      </c>
      <c r="E81" s="774"/>
      <c r="F81" s="213" t="s">
        <v>254</v>
      </c>
      <c r="G81" s="157" t="s">
        <v>482</v>
      </c>
      <c r="H81" s="157" t="s">
        <v>202</v>
      </c>
      <c r="I81" s="187" t="s">
        <v>484</v>
      </c>
      <c r="J81" s="157" t="s">
        <v>203</v>
      </c>
      <c r="K81" s="163">
        <v>3080.4479999999999</v>
      </c>
      <c r="L81" s="161"/>
      <c r="M81" s="163"/>
      <c r="N81" s="168">
        <f t="shared" si="11"/>
        <v>3080.4479999999999</v>
      </c>
      <c r="O81" s="169"/>
      <c r="P81" s="161"/>
      <c r="Q81" s="161"/>
    </row>
    <row r="82" spans="1:17">
      <c r="A82" s="151"/>
      <c r="B82" s="156"/>
      <c r="C82" s="59"/>
      <c r="D82" s="158"/>
      <c r="E82" s="157"/>
      <c r="F82" s="157"/>
      <c r="G82" s="157"/>
      <c r="H82" s="157"/>
      <c r="I82" s="187"/>
      <c r="J82" s="157"/>
      <c r="K82" s="161"/>
      <c r="L82" s="163"/>
      <c r="M82" s="163"/>
      <c r="N82" s="168"/>
      <c r="O82" s="161"/>
      <c r="P82" s="161"/>
      <c r="Q82" s="161"/>
    </row>
    <row r="83" spans="1:17">
      <c r="A83" s="152"/>
      <c r="B83" s="156"/>
      <c r="C83" s="59"/>
      <c r="D83" s="158"/>
      <c r="E83" s="157"/>
      <c r="F83" s="157"/>
      <c r="G83" s="157"/>
      <c r="H83" s="157"/>
      <c r="I83" s="157"/>
      <c r="J83" s="157"/>
      <c r="K83" s="161"/>
      <c r="L83" s="161"/>
      <c r="M83" s="163"/>
      <c r="N83" s="161"/>
      <c r="O83" s="161"/>
      <c r="P83" s="161"/>
      <c r="Q83" s="161"/>
    </row>
    <row r="84" spans="1:17" ht="25.5">
      <c r="A84" s="148" t="s">
        <v>183</v>
      </c>
      <c r="B84" s="824" t="s">
        <v>184</v>
      </c>
      <c r="C84" s="824"/>
      <c r="D84" s="824"/>
      <c r="E84" s="825"/>
      <c r="F84" s="203"/>
      <c r="G84" s="159"/>
      <c r="H84" s="159"/>
      <c r="I84" s="159"/>
      <c r="J84" s="159"/>
      <c r="K84" s="162"/>
      <c r="L84" s="171">
        <f>SUM(L85:L116)</f>
        <v>16800</v>
      </c>
      <c r="M84" s="171"/>
      <c r="N84" s="171">
        <f>SUM(N85:N116)</f>
        <v>99047.937999999995</v>
      </c>
      <c r="O84" s="162"/>
      <c r="P84" s="162"/>
      <c r="Q84" s="162"/>
    </row>
    <row r="85" spans="1:17">
      <c r="A85" s="151"/>
      <c r="B85" s="156"/>
      <c r="C85" s="440"/>
      <c r="D85" s="773" t="s">
        <v>464</v>
      </c>
      <c r="E85" s="774"/>
      <c r="F85" s="157" t="s">
        <v>465</v>
      </c>
      <c r="G85" s="157" t="s">
        <v>444</v>
      </c>
      <c r="H85" s="157" t="s">
        <v>202</v>
      </c>
      <c r="I85" s="187" t="s">
        <v>466</v>
      </c>
      <c r="J85" s="157" t="s">
        <v>461</v>
      </c>
      <c r="K85" s="163"/>
      <c r="L85" s="163"/>
      <c r="M85" s="163">
        <v>1200</v>
      </c>
      <c r="N85" s="168">
        <f t="shared" ref="N85:N90" si="12">K85+L85+M85</f>
        <v>1200</v>
      </c>
      <c r="O85" s="161"/>
      <c r="P85" s="161"/>
      <c r="Q85" s="161"/>
    </row>
    <row r="86" spans="1:17" ht="25.5">
      <c r="A86" s="151"/>
      <c r="B86" s="156"/>
      <c r="C86" s="440"/>
      <c r="D86" s="773" t="s">
        <v>467</v>
      </c>
      <c r="E86" s="774"/>
      <c r="F86" s="157" t="s">
        <v>465</v>
      </c>
      <c r="G86" s="157" t="s">
        <v>444</v>
      </c>
      <c r="H86" s="157" t="s">
        <v>202</v>
      </c>
      <c r="I86" s="186" t="s">
        <v>468</v>
      </c>
      <c r="J86" s="157" t="s">
        <v>461</v>
      </c>
      <c r="K86" s="163"/>
      <c r="L86" s="163"/>
      <c r="M86" s="163">
        <v>80</v>
      </c>
      <c r="N86" s="168">
        <f t="shared" si="12"/>
        <v>80</v>
      </c>
      <c r="O86" s="161"/>
      <c r="P86" s="161"/>
      <c r="Q86" s="161"/>
    </row>
    <row r="87" spans="1:17" ht="33">
      <c r="A87" s="151"/>
      <c r="B87" s="156"/>
      <c r="C87" s="444" t="s">
        <v>957</v>
      </c>
      <c r="D87" s="773" t="s">
        <v>477</v>
      </c>
      <c r="E87" s="774"/>
      <c r="F87" s="157" t="s">
        <v>465</v>
      </c>
      <c r="G87" s="157" t="s">
        <v>444</v>
      </c>
      <c r="H87" s="157" t="s">
        <v>202</v>
      </c>
      <c r="I87" s="200" t="s">
        <v>470</v>
      </c>
      <c r="J87" s="157" t="s">
        <v>461</v>
      </c>
      <c r="K87" s="163"/>
      <c r="L87" s="163"/>
      <c r="M87" s="163">
        <v>29200</v>
      </c>
      <c r="N87" s="168">
        <f t="shared" si="12"/>
        <v>29200</v>
      </c>
      <c r="O87" s="161"/>
      <c r="P87" s="161"/>
      <c r="Q87" s="161"/>
    </row>
    <row r="88" spans="1:17" ht="33">
      <c r="A88" s="151"/>
      <c r="B88" s="156"/>
      <c r="C88" s="440"/>
      <c r="D88" s="158" t="s">
        <v>475</v>
      </c>
      <c r="E88" s="157"/>
      <c r="F88" s="157" t="s">
        <v>465</v>
      </c>
      <c r="G88" s="157" t="s">
        <v>190</v>
      </c>
      <c r="H88" s="157" t="s">
        <v>202</v>
      </c>
      <c r="I88" s="200" t="s">
        <v>478</v>
      </c>
      <c r="J88" s="157" t="s">
        <v>283</v>
      </c>
      <c r="K88" s="163"/>
      <c r="L88" s="163"/>
      <c r="M88" s="163">
        <v>29000</v>
      </c>
      <c r="N88" s="168">
        <f t="shared" si="12"/>
        <v>29000</v>
      </c>
      <c r="O88" s="161"/>
      <c r="P88" s="161"/>
      <c r="Q88" s="161"/>
    </row>
    <row r="89" spans="1:17">
      <c r="A89" s="151"/>
      <c r="B89" s="156"/>
      <c r="C89" s="444" t="s">
        <v>957</v>
      </c>
      <c r="D89" s="158" t="s">
        <v>476</v>
      </c>
      <c r="E89" s="157"/>
      <c r="F89" s="157" t="s">
        <v>465</v>
      </c>
      <c r="G89" s="157" t="s">
        <v>190</v>
      </c>
      <c r="H89" s="157" t="s">
        <v>202</v>
      </c>
      <c r="I89" s="187" t="s">
        <v>479</v>
      </c>
      <c r="J89" s="157" t="s">
        <v>203</v>
      </c>
      <c r="K89" s="163">
        <v>15668.4</v>
      </c>
      <c r="L89" s="163"/>
      <c r="M89" s="163"/>
      <c r="N89" s="168">
        <f t="shared" si="12"/>
        <v>15668.4</v>
      </c>
      <c r="O89" s="161"/>
      <c r="P89" s="161"/>
      <c r="Q89" s="161"/>
    </row>
    <row r="90" spans="1:17" ht="32.25" customHeight="1">
      <c r="A90" s="151"/>
      <c r="B90" s="156"/>
      <c r="C90" s="440"/>
      <c r="D90" s="773" t="s">
        <v>483</v>
      </c>
      <c r="E90" s="774"/>
      <c r="F90" s="213" t="s">
        <v>254</v>
      </c>
      <c r="G90" s="157" t="s">
        <v>482</v>
      </c>
      <c r="H90" s="157" t="s">
        <v>202</v>
      </c>
      <c r="I90" s="187" t="s">
        <v>484</v>
      </c>
      <c r="J90" s="157" t="s">
        <v>203</v>
      </c>
      <c r="K90" s="163">
        <v>3080.4479999999999</v>
      </c>
      <c r="L90" s="161"/>
      <c r="M90" s="163"/>
      <c r="N90" s="168">
        <f t="shared" si="12"/>
        <v>3080.4479999999999</v>
      </c>
      <c r="O90" s="161"/>
      <c r="P90" s="161"/>
      <c r="Q90" s="161"/>
    </row>
    <row r="91" spans="1:17">
      <c r="A91" s="221"/>
      <c r="B91" s="156"/>
      <c r="C91" s="59"/>
      <c r="D91" s="158"/>
      <c r="E91" s="157"/>
      <c r="F91" s="157"/>
      <c r="G91" s="157"/>
      <c r="H91" s="157"/>
      <c r="I91" s="187"/>
      <c r="J91" s="157"/>
      <c r="K91" s="163"/>
      <c r="L91" s="163"/>
      <c r="M91" s="163"/>
      <c r="N91" s="168"/>
      <c r="O91" s="161"/>
      <c r="P91" s="161"/>
      <c r="Q91" s="12"/>
    </row>
    <row r="92" spans="1:17" ht="25.5">
      <c r="A92" s="222" t="s">
        <v>449</v>
      </c>
      <c r="B92" s="821" t="s">
        <v>450</v>
      </c>
      <c r="C92" s="821"/>
      <c r="D92" s="821"/>
      <c r="E92" s="822"/>
      <c r="F92" s="226"/>
      <c r="G92" s="226"/>
      <c r="H92" s="226"/>
      <c r="I92" s="251"/>
      <c r="J92" s="226"/>
      <c r="K92" s="241">
        <f>SUM(K93:K95)</f>
        <v>0</v>
      </c>
      <c r="L92" s="241">
        <f t="shared" ref="L92:M92" si="13">SUM(L93:L95)</f>
        <v>0</v>
      </c>
      <c r="M92" s="241">
        <f t="shared" si="13"/>
        <v>1051.9000000000001</v>
      </c>
      <c r="N92" s="241">
        <f>SUM(N93:N95)</f>
        <v>1051.9000000000001</v>
      </c>
      <c r="O92" s="241">
        <f>SUM(O94:O154)</f>
        <v>0</v>
      </c>
      <c r="P92" s="228"/>
      <c r="Q92" s="229"/>
    </row>
    <row r="93" spans="1:17" ht="33">
      <c r="A93" s="221"/>
      <c r="B93" s="156"/>
      <c r="C93" s="440"/>
      <c r="D93" s="158" t="s">
        <v>447</v>
      </c>
      <c r="E93" s="200"/>
      <c r="F93" s="157" t="s">
        <v>451</v>
      </c>
      <c r="G93" s="157" t="s">
        <v>190</v>
      </c>
      <c r="H93" s="157" t="s">
        <v>202</v>
      </c>
      <c r="I93" s="200" t="s">
        <v>443</v>
      </c>
      <c r="J93" s="157" t="s">
        <v>341</v>
      </c>
      <c r="K93" s="161"/>
      <c r="L93" s="161"/>
      <c r="M93" s="163">
        <v>1051.9000000000001</v>
      </c>
      <c r="N93" s="168">
        <f t="shared" ref="N93" si="14">K93+L93+M93</f>
        <v>1051.9000000000001</v>
      </c>
      <c r="O93" s="161"/>
      <c r="P93" s="161"/>
      <c r="Q93" s="12"/>
    </row>
    <row r="94" spans="1:17">
      <c r="A94" s="221"/>
      <c r="B94" s="156"/>
      <c r="C94" s="59"/>
      <c r="D94" s="158"/>
      <c r="E94" s="157"/>
      <c r="F94" s="157"/>
      <c r="G94" s="157"/>
      <c r="H94" s="157"/>
      <c r="I94" s="187"/>
      <c r="J94" s="157"/>
      <c r="K94" s="163"/>
      <c r="L94" s="163"/>
      <c r="M94" s="163"/>
      <c r="N94" s="168"/>
      <c r="O94" s="161"/>
      <c r="P94" s="161"/>
      <c r="Q94" s="12"/>
    </row>
    <row r="95" spans="1:17">
      <c r="A95" s="221"/>
      <c r="B95" s="156"/>
      <c r="C95" s="59"/>
      <c r="D95" s="158"/>
      <c r="E95" s="157"/>
      <c r="F95" s="157"/>
      <c r="G95" s="157"/>
      <c r="H95" s="157"/>
      <c r="I95" s="187"/>
      <c r="J95" s="157"/>
      <c r="K95" s="163"/>
      <c r="L95" s="163"/>
      <c r="M95" s="163"/>
      <c r="N95" s="168"/>
      <c r="O95" s="161"/>
      <c r="P95" s="161"/>
      <c r="Q95" s="12"/>
    </row>
    <row r="96" spans="1:17">
      <c r="A96" s="221"/>
      <c r="B96" s="156"/>
      <c r="C96" s="59"/>
      <c r="D96" s="158"/>
      <c r="E96" s="157"/>
      <c r="F96" s="157"/>
      <c r="G96" s="157"/>
      <c r="H96" s="157"/>
      <c r="I96" s="187"/>
      <c r="J96" s="157"/>
      <c r="K96" s="163"/>
      <c r="L96" s="163"/>
      <c r="M96" s="163"/>
      <c r="N96" s="168"/>
      <c r="O96" s="161"/>
      <c r="P96" s="161"/>
      <c r="Q96" s="12"/>
    </row>
    <row r="97" spans="1:18" ht="25.5">
      <c r="A97" s="230" t="s">
        <v>274</v>
      </c>
      <c r="B97" s="827" t="s">
        <v>275</v>
      </c>
      <c r="C97" s="827"/>
      <c r="D97" s="827"/>
      <c r="E97" s="828"/>
      <c r="F97" s="219"/>
      <c r="G97" s="231"/>
      <c r="H97" s="231"/>
      <c r="I97" s="218"/>
      <c r="J97" s="219"/>
      <c r="K97" s="232">
        <f>SUM(K99:K465)</f>
        <v>1915.29</v>
      </c>
      <c r="L97" s="232"/>
      <c r="M97" s="232">
        <f>SUM(M99:M465)</f>
        <v>3977672.9330000002</v>
      </c>
      <c r="N97" s="232"/>
      <c r="O97" s="232">
        <f>SUM(O99:O465)</f>
        <v>0</v>
      </c>
      <c r="P97" s="232">
        <f>SUM(P99:P465)</f>
        <v>0</v>
      </c>
      <c r="Q97" s="220"/>
    </row>
    <row r="98" spans="1:18" s="459" customFormat="1" ht="33">
      <c r="A98" s="451"/>
      <c r="B98" s="452"/>
      <c r="C98" s="440"/>
      <c r="D98" s="829" t="s">
        <v>276</v>
      </c>
      <c r="E98" s="830"/>
      <c r="F98" s="453" t="s">
        <v>278</v>
      </c>
      <c r="G98" s="454" t="s">
        <v>271</v>
      </c>
      <c r="H98" s="454" t="s">
        <v>202</v>
      </c>
      <c r="I98" s="455" t="s">
        <v>279</v>
      </c>
      <c r="J98" s="454" t="s">
        <v>280</v>
      </c>
      <c r="K98" s="456"/>
      <c r="L98" s="456">
        <v>2000</v>
      </c>
      <c r="M98" s="456"/>
      <c r="N98" s="457">
        <f t="shared" ref="N98:N110" si="15">K98+L98+M98</f>
        <v>2000</v>
      </c>
      <c r="O98" s="458"/>
      <c r="P98" s="458"/>
      <c r="Q98" s="458"/>
    </row>
    <row r="99" spans="1:18" ht="33">
      <c r="A99" s="151"/>
      <c r="B99" s="156"/>
      <c r="C99" s="444" t="s">
        <v>957</v>
      </c>
      <c r="D99" s="158" t="s">
        <v>346</v>
      </c>
      <c r="E99" s="157"/>
      <c r="F99" s="157" t="s">
        <v>351</v>
      </c>
      <c r="G99" s="157" t="s">
        <v>241</v>
      </c>
      <c r="H99" s="157" t="s">
        <v>338</v>
      </c>
      <c r="I99" s="200" t="s">
        <v>353</v>
      </c>
      <c r="J99" s="157" t="s">
        <v>203</v>
      </c>
      <c r="K99" s="163"/>
      <c r="L99" s="163">
        <v>500</v>
      </c>
      <c r="M99" s="163"/>
      <c r="N99" s="168">
        <f t="shared" si="15"/>
        <v>500</v>
      </c>
      <c r="O99" s="161"/>
      <c r="P99" s="161"/>
      <c r="Q99" s="161"/>
      <c r="R99" s="2">
        <v>500000</v>
      </c>
    </row>
    <row r="100" spans="1:18" ht="51">
      <c r="A100" s="151"/>
      <c r="B100" s="156"/>
      <c r="C100" s="444" t="s">
        <v>957</v>
      </c>
      <c r="D100" s="158" t="s">
        <v>347</v>
      </c>
      <c r="E100" s="157"/>
      <c r="F100" s="157" t="s">
        <v>351</v>
      </c>
      <c r="G100" s="157" t="s">
        <v>241</v>
      </c>
      <c r="H100" s="157" t="s">
        <v>352</v>
      </c>
      <c r="I100" s="240" t="s">
        <v>354</v>
      </c>
      <c r="J100" s="157" t="s">
        <v>203</v>
      </c>
      <c r="K100" s="450">
        <v>435.4</v>
      </c>
      <c r="L100" s="163">
        <v>500</v>
      </c>
      <c r="M100" s="163"/>
      <c r="N100" s="168">
        <f t="shared" si="15"/>
        <v>935.4</v>
      </c>
      <c r="O100" s="161"/>
      <c r="P100" s="161"/>
      <c r="Q100" s="161"/>
      <c r="R100" s="2">
        <v>500000</v>
      </c>
    </row>
    <row r="101" spans="1:18" ht="54" customHeight="1">
      <c r="A101" s="151"/>
      <c r="B101" s="156"/>
      <c r="C101" s="444" t="s">
        <v>957</v>
      </c>
      <c r="D101" s="773" t="s">
        <v>348</v>
      </c>
      <c r="E101" s="774"/>
      <c r="F101" s="157" t="s">
        <v>351</v>
      </c>
      <c r="G101" s="157" t="s">
        <v>338</v>
      </c>
      <c r="H101" s="157" t="s">
        <v>338</v>
      </c>
      <c r="I101" s="186" t="s">
        <v>355</v>
      </c>
      <c r="J101" s="157" t="s">
        <v>203</v>
      </c>
      <c r="K101" s="450">
        <v>161.6</v>
      </c>
      <c r="L101" s="163">
        <v>250</v>
      </c>
      <c r="M101" s="163"/>
      <c r="N101" s="168">
        <f t="shared" si="15"/>
        <v>411.6</v>
      </c>
      <c r="O101" s="161"/>
      <c r="P101" s="161"/>
      <c r="Q101" s="161"/>
      <c r="R101" s="2">
        <v>250000</v>
      </c>
    </row>
    <row r="102" spans="1:18" ht="38.25" customHeight="1">
      <c r="A102" s="151"/>
      <c r="B102" s="156"/>
      <c r="C102" s="444" t="s">
        <v>957</v>
      </c>
      <c r="D102" s="773" t="s">
        <v>349</v>
      </c>
      <c r="E102" s="774"/>
      <c r="F102" s="157" t="s">
        <v>277</v>
      </c>
      <c r="G102" s="157" t="s">
        <v>271</v>
      </c>
      <c r="H102" s="157" t="s">
        <v>202</v>
      </c>
      <c r="I102" s="186" t="s">
        <v>356</v>
      </c>
      <c r="J102" s="213" t="s">
        <v>358</v>
      </c>
      <c r="K102" s="163"/>
      <c r="L102" s="163">
        <v>500</v>
      </c>
      <c r="M102" s="163"/>
      <c r="N102" s="168">
        <f t="shared" si="15"/>
        <v>500</v>
      </c>
      <c r="O102" s="161"/>
      <c r="P102" s="161"/>
      <c r="Q102" s="161"/>
      <c r="R102" s="2">
        <v>500000</v>
      </c>
    </row>
    <row r="103" spans="1:18" ht="33">
      <c r="A103" s="151"/>
      <c r="B103" s="156"/>
      <c r="C103" s="444" t="s">
        <v>957</v>
      </c>
      <c r="D103" s="158" t="s">
        <v>350</v>
      </c>
      <c r="E103" s="157"/>
      <c r="F103" s="157" t="s">
        <v>351</v>
      </c>
      <c r="G103" s="157" t="s">
        <v>271</v>
      </c>
      <c r="H103" s="157" t="s">
        <v>241</v>
      </c>
      <c r="I103" s="200" t="s">
        <v>357</v>
      </c>
      <c r="J103" s="157" t="s">
        <v>203</v>
      </c>
      <c r="K103" s="450">
        <v>600</v>
      </c>
      <c r="L103" s="163">
        <v>750</v>
      </c>
      <c r="M103" s="163"/>
      <c r="N103" s="168">
        <f t="shared" si="15"/>
        <v>1350</v>
      </c>
      <c r="O103" s="161"/>
      <c r="P103" s="161"/>
      <c r="Q103" s="161"/>
      <c r="R103" s="2">
        <v>750000</v>
      </c>
    </row>
    <row r="104" spans="1:18" ht="33">
      <c r="A104" s="151"/>
      <c r="B104" s="156"/>
      <c r="C104" s="59"/>
      <c r="D104" s="773" t="s">
        <v>663</v>
      </c>
      <c r="E104" s="774"/>
      <c r="F104" s="261"/>
      <c r="G104" s="157"/>
      <c r="H104" s="157"/>
      <c r="I104" s="261" t="s">
        <v>670</v>
      </c>
      <c r="J104" s="157"/>
      <c r="K104" s="163"/>
      <c r="L104" s="163"/>
      <c r="M104" s="163"/>
      <c r="N104" s="168"/>
      <c r="O104" s="161"/>
      <c r="P104" s="161"/>
      <c r="Q104" s="161"/>
    </row>
    <row r="105" spans="1:18">
      <c r="A105" s="151"/>
      <c r="B105" s="156"/>
      <c r="C105" s="444" t="s">
        <v>957</v>
      </c>
      <c r="D105" s="260"/>
      <c r="E105" s="261" t="s">
        <v>664</v>
      </c>
      <c r="F105" s="213" t="s">
        <v>351</v>
      </c>
      <c r="G105" s="157" t="s">
        <v>271</v>
      </c>
      <c r="H105" s="157" t="s">
        <v>260</v>
      </c>
      <c r="I105" s="157"/>
      <c r="J105" s="213" t="s">
        <v>671</v>
      </c>
      <c r="K105" s="450">
        <v>578.22</v>
      </c>
      <c r="L105" s="163">
        <f>R105/1000</f>
        <v>1000</v>
      </c>
      <c r="M105" s="163"/>
      <c r="N105" s="168">
        <f t="shared" si="15"/>
        <v>1578.22</v>
      </c>
      <c r="O105" s="161"/>
      <c r="P105" s="161"/>
      <c r="Q105" s="161"/>
      <c r="R105" s="2">
        <v>1000000</v>
      </c>
    </row>
    <row r="106" spans="1:18" ht="33">
      <c r="A106" s="151"/>
      <c r="B106" s="156"/>
      <c r="C106" s="444" t="s">
        <v>957</v>
      </c>
      <c r="D106" s="260"/>
      <c r="E106" s="261" t="s">
        <v>665</v>
      </c>
      <c r="F106" s="213" t="s">
        <v>351</v>
      </c>
      <c r="G106" s="157" t="s">
        <v>271</v>
      </c>
      <c r="H106" s="157" t="s">
        <v>260</v>
      </c>
      <c r="I106" s="157"/>
      <c r="J106" s="213" t="s">
        <v>672</v>
      </c>
      <c r="K106" s="163"/>
      <c r="L106" s="163">
        <f t="shared" ref="L106:L110" si="16">R106/1000</f>
        <v>500</v>
      </c>
      <c r="M106" s="163"/>
      <c r="N106" s="168">
        <f t="shared" si="15"/>
        <v>500</v>
      </c>
      <c r="O106" s="161"/>
      <c r="P106" s="161"/>
      <c r="Q106" s="161"/>
      <c r="R106" s="2">
        <v>500000</v>
      </c>
    </row>
    <row r="107" spans="1:18" ht="33">
      <c r="A107" s="151"/>
      <c r="B107" s="156"/>
      <c r="C107" s="444" t="s">
        <v>957</v>
      </c>
      <c r="D107" s="260"/>
      <c r="E107" s="261" t="s">
        <v>666</v>
      </c>
      <c r="F107" s="213" t="s">
        <v>351</v>
      </c>
      <c r="G107" s="157" t="s">
        <v>271</v>
      </c>
      <c r="H107" s="157" t="s">
        <v>260</v>
      </c>
      <c r="I107" s="157"/>
      <c r="J107" s="213" t="s">
        <v>672</v>
      </c>
      <c r="K107" s="163"/>
      <c r="L107" s="163">
        <f t="shared" si="16"/>
        <v>500</v>
      </c>
      <c r="M107" s="163"/>
      <c r="N107" s="168">
        <f t="shared" si="15"/>
        <v>500</v>
      </c>
      <c r="O107" s="161"/>
      <c r="P107" s="161"/>
      <c r="Q107" s="161"/>
      <c r="R107" s="2">
        <v>500000</v>
      </c>
    </row>
    <row r="108" spans="1:18">
      <c r="A108" s="151"/>
      <c r="B108" s="156"/>
      <c r="C108" s="444" t="s">
        <v>957</v>
      </c>
      <c r="D108" s="260"/>
      <c r="E108" s="261" t="s">
        <v>667</v>
      </c>
      <c r="F108" s="213" t="s">
        <v>351</v>
      </c>
      <c r="G108" s="157" t="s">
        <v>271</v>
      </c>
      <c r="H108" s="157" t="s">
        <v>190</v>
      </c>
      <c r="I108" s="157"/>
      <c r="J108" s="213" t="s">
        <v>203</v>
      </c>
      <c r="K108" s="163"/>
      <c r="L108" s="163">
        <f t="shared" si="16"/>
        <v>250</v>
      </c>
      <c r="M108" s="163"/>
      <c r="N108" s="168">
        <f t="shared" si="15"/>
        <v>250</v>
      </c>
      <c r="O108" s="161"/>
      <c r="P108" s="161"/>
      <c r="Q108" s="161"/>
      <c r="R108" s="2">
        <v>250000</v>
      </c>
    </row>
    <row r="109" spans="1:18">
      <c r="A109" s="151"/>
      <c r="B109" s="156"/>
      <c r="C109" s="444" t="s">
        <v>957</v>
      </c>
      <c r="D109" s="260"/>
      <c r="E109" s="261" t="s">
        <v>668</v>
      </c>
      <c r="F109" s="213" t="s">
        <v>351</v>
      </c>
      <c r="G109" s="157" t="s">
        <v>271</v>
      </c>
      <c r="H109" s="157" t="s">
        <v>260</v>
      </c>
      <c r="I109" s="157"/>
      <c r="J109" s="213" t="s">
        <v>203</v>
      </c>
      <c r="K109" s="163"/>
      <c r="L109" s="163">
        <f t="shared" si="16"/>
        <v>750</v>
      </c>
      <c r="M109" s="163"/>
      <c r="N109" s="168">
        <f t="shared" si="15"/>
        <v>750</v>
      </c>
      <c r="O109" s="161"/>
      <c r="P109" s="161"/>
      <c r="Q109" s="161"/>
      <c r="R109" s="2">
        <v>750000</v>
      </c>
    </row>
    <row r="110" spans="1:18" ht="38.25">
      <c r="A110" s="151"/>
      <c r="B110" s="156"/>
      <c r="C110" s="444" t="s">
        <v>957</v>
      </c>
      <c r="D110" s="773" t="s">
        <v>673</v>
      </c>
      <c r="E110" s="774"/>
      <c r="F110" s="213" t="s">
        <v>351</v>
      </c>
      <c r="G110" s="157" t="s">
        <v>271</v>
      </c>
      <c r="H110" s="157" t="s">
        <v>260</v>
      </c>
      <c r="I110" s="186" t="s">
        <v>674</v>
      </c>
      <c r="J110" s="213" t="s">
        <v>203</v>
      </c>
      <c r="K110" s="163"/>
      <c r="L110" s="163">
        <f t="shared" si="16"/>
        <v>1000</v>
      </c>
      <c r="M110" s="163"/>
      <c r="N110" s="168">
        <f t="shared" si="15"/>
        <v>1000</v>
      </c>
      <c r="O110" s="161"/>
      <c r="P110" s="161"/>
      <c r="Q110" s="161"/>
      <c r="R110" s="215">
        <v>1000000</v>
      </c>
    </row>
    <row r="111" spans="1:18" ht="33">
      <c r="A111" s="151"/>
      <c r="B111" s="156"/>
      <c r="C111" s="444" t="s">
        <v>957</v>
      </c>
      <c r="D111" s="158" t="s">
        <v>675</v>
      </c>
      <c r="E111" s="157"/>
      <c r="F111" s="213" t="s">
        <v>351</v>
      </c>
      <c r="G111" s="157" t="s">
        <v>241</v>
      </c>
      <c r="H111" s="157" t="s">
        <v>352</v>
      </c>
      <c r="I111" s="261" t="s">
        <v>353</v>
      </c>
      <c r="J111" s="213" t="s">
        <v>672</v>
      </c>
      <c r="K111" s="450">
        <v>140.07</v>
      </c>
      <c r="L111" s="163">
        <f t="shared" ref="L111" si="17">R111/1000</f>
        <v>300</v>
      </c>
      <c r="M111" s="163"/>
      <c r="N111" s="168">
        <f t="shared" ref="N111" si="18">K111+L111+M111</f>
        <v>440.07</v>
      </c>
      <c r="O111" s="161"/>
      <c r="P111" s="161"/>
      <c r="Q111" s="161"/>
      <c r="R111" s="2">
        <v>300000</v>
      </c>
    </row>
    <row r="112" spans="1:18" ht="33">
      <c r="A112" s="151"/>
      <c r="B112" s="156"/>
      <c r="C112" s="444" t="s">
        <v>957</v>
      </c>
      <c r="D112" s="158" t="s">
        <v>676</v>
      </c>
      <c r="E112" s="157"/>
      <c r="F112" s="213" t="s">
        <v>351</v>
      </c>
      <c r="G112" s="157" t="s">
        <v>271</v>
      </c>
      <c r="H112" s="157" t="s">
        <v>202</v>
      </c>
      <c r="I112" s="240" t="s">
        <v>677</v>
      </c>
      <c r="J112" s="213" t="s">
        <v>678</v>
      </c>
      <c r="K112" s="163"/>
      <c r="L112" s="163">
        <f t="shared" ref="L112" si="19">R112/1000</f>
        <v>8000</v>
      </c>
      <c r="M112" s="163"/>
      <c r="N112" s="168">
        <f t="shared" ref="N112" si="20">K112+L112+M112</f>
        <v>8000</v>
      </c>
      <c r="O112" s="161"/>
      <c r="P112" s="161"/>
      <c r="Q112" s="161"/>
      <c r="R112" s="2">
        <v>8000000</v>
      </c>
    </row>
    <row r="113" spans="1:17">
      <c r="A113" s="151"/>
      <c r="B113" s="156"/>
      <c r="C113" s="59"/>
      <c r="D113" s="158"/>
      <c r="E113" s="157"/>
      <c r="F113" s="157"/>
      <c r="G113" s="157"/>
      <c r="H113" s="157"/>
      <c r="I113" s="187"/>
      <c r="J113" s="157"/>
      <c r="K113" s="163"/>
      <c r="L113" s="163"/>
      <c r="M113" s="163"/>
      <c r="N113" s="168"/>
      <c r="O113" s="161"/>
      <c r="P113" s="161"/>
      <c r="Q113" s="161"/>
    </row>
    <row r="114" spans="1:17">
      <c r="A114" s="151"/>
      <c r="B114" s="156"/>
      <c r="C114" s="59"/>
      <c r="D114" s="158"/>
      <c r="E114" s="157"/>
      <c r="F114" s="157"/>
      <c r="G114" s="157"/>
      <c r="H114" s="157"/>
      <c r="I114" s="187"/>
      <c r="J114" s="157"/>
      <c r="K114" s="163"/>
      <c r="L114" s="163"/>
      <c r="M114" s="163"/>
      <c r="N114" s="168"/>
      <c r="O114" s="161"/>
      <c r="P114" s="161"/>
      <c r="Q114" s="161"/>
    </row>
    <row r="115" spans="1:17">
      <c r="A115" s="151"/>
      <c r="B115" s="156"/>
      <c r="C115" s="59"/>
      <c r="D115" s="158"/>
      <c r="E115" s="157"/>
      <c r="F115" s="157"/>
      <c r="G115" s="157"/>
      <c r="H115" s="157"/>
      <c r="I115" s="187"/>
      <c r="J115" s="157"/>
      <c r="K115" s="163"/>
      <c r="L115" s="163"/>
      <c r="M115" s="163"/>
      <c r="N115" s="168"/>
      <c r="O115" s="161"/>
      <c r="P115" s="161"/>
      <c r="Q115" s="161"/>
    </row>
    <row r="116" spans="1:17">
      <c r="A116" s="151"/>
      <c r="B116" s="156"/>
      <c r="C116" s="59"/>
      <c r="D116" s="158"/>
      <c r="E116" s="157"/>
      <c r="F116" s="157"/>
      <c r="G116" s="157"/>
      <c r="H116" s="157"/>
      <c r="I116" s="187"/>
      <c r="J116" s="157"/>
      <c r="K116" s="163"/>
      <c r="L116" s="163"/>
      <c r="M116" s="163"/>
      <c r="N116" s="168"/>
      <c r="O116" s="161"/>
      <c r="P116" s="161"/>
      <c r="Q116" s="161"/>
    </row>
    <row r="117" spans="1:17" ht="16.5" customHeight="1">
      <c r="A117" s="150" t="s">
        <v>216</v>
      </c>
      <c r="B117" s="156"/>
      <c r="C117" s="59"/>
      <c r="D117" s="199"/>
      <c r="E117" s="200"/>
      <c r="F117" s="200"/>
      <c r="G117" s="157"/>
      <c r="H117" s="157"/>
      <c r="I117" s="157"/>
      <c r="J117" s="157"/>
      <c r="K117" s="163"/>
      <c r="L117" s="163"/>
      <c r="M117" s="163"/>
      <c r="N117" s="168"/>
      <c r="O117" s="161"/>
      <c r="P117" s="161"/>
      <c r="Q117" s="161"/>
    </row>
    <row r="118" spans="1:17" ht="30.75" customHeight="1">
      <c r="A118" s="222" t="s">
        <v>873</v>
      </c>
      <c r="B118" s="288" t="s">
        <v>874</v>
      </c>
      <c r="C118" s="288"/>
      <c r="D118" s="288"/>
      <c r="E118" s="228"/>
      <c r="F118" s="223"/>
      <c r="G118" s="226"/>
      <c r="H118" s="226"/>
      <c r="I118" s="279"/>
      <c r="J118" s="226"/>
      <c r="K118" s="289"/>
      <c r="L118" s="289"/>
      <c r="M118" s="290"/>
      <c r="N118" s="290"/>
      <c r="O118" s="290"/>
      <c r="P118" s="291"/>
      <c r="Q118" s="252"/>
    </row>
    <row r="119" spans="1:17" ht="16.5" customHeight="1">
      <c r="A119" s="287"/>
      <c r="B119" s="156"/>
      <c r="C119" s="773" t="s">
        <v>875</v>
      </c>
      <c r="D119" s="773"/>
      <c r="E119" s="774"/>
      <c r="F119" s="213"/>
      <c r="G119" s="157"/>
      <c r="H119" s="157"/>
      <c r="I119" s="275"/>
      <c r="J119" s="157"/>
      <c r="K119" s="163"/>
      <c r="L119" s="163"/>
      <c r="M119" s="163"/>
      <c r="N119" s="168"/>
      <c r="O119" s="161"/>
      <c r="P119" s="161"/>
      <c r="Q119" s="152"/>
    </row>
    <row r="120" spans="1:17" ht="30" customHeight="1">
      <c r="A120" s="357" t="s">
        <v>957</v>
      </c>
      <c r="B120" s="156"/>
      <c r="C120" s="59"/>
      <c r="D120" s="773" t="s">
        <v>878</v>
      </c>
      <c r="E120" s="774"/>
      <c r="F120" s="213" t="s">
        <v>877</v>
      </c>
      <c r="G120" s="157" t="s">
        <v>271</v>
      </c>
      <c r="H120" s="157" t="s">
        <v>202</v>
      </c>
      <c r="I120" s="275" t="s">
        <v>882</v>
      </c>
      <c r="J120" s="157" t="s">
        <v>552</v>
      </c>
      <c r="K120" s="163"/>
      <c r="L120" s="163"/>
      <c r="M120" s="163">
        <v>4857.6099999999997</v>
      </c>
      <c r="N120" s="168">
        <f t="shared" ref="N120:N131" si="21">K120+L120+M120</f>
        <v>4857.6099999999997</v>
      </c>
      <c r="O120" s="161"/>
      <c r="P120" s="161"/>
      <c r="Q120" s="152"/>
    </row>
    <row r="121" spans="1:17" ht="30" customHeight="1">
      <c r="A121" s="357" t="s">
        <v>957</v>
      </c>
      <c r="B121" s="156"/>
      <c r="C121" s="59"/>
      <c r="D121" s="773" t="s">
        <v>879</v>
      </c>
      <c r="E121" s="774"/>
      <c r="F121" s="213" t="s">
        <v>877</v>
      </c>
      <c r="G121" s="157" t="s">
        <v>271</v>
      </c>
      <c r="H121" s="157" t="s">
        <v>202</v>
      </c>
      <c r="I121" s="275" t="s">
        <v>882</v>
      </c>
      <c r="J121" s="157" t="s">
        <v>552</v>
      </c>
      <c r="K121" s="163"/>
      <c r="L121" s="163"/>
      <c r="M121" s="163">
        <v>4666.32</v>
      </c>
      <c r="N121" s="168">
        <f t="shared" si="21"/>
        <v>4666.32</v>
      </c>
      <c r="O121" s="161"/>
      <c r="P121" s="161"/>
      <c r="Q121" s="152"/>
    </row>
    <row r="122" spans="1:17" ht="30" customHeight="1">
      <c r="A122" s="357" t="s">
        <v>957</v>
      </c>
      <c r="B122" s="156"/>
      <c r="C122" s="59"/>
      <c r="D122" s="773" t="s">
        <v>880</v>
      </c>
      <c r="E122" s="774"/>
      <c r="F122" s="213" t="s">
        <v>877</v>
      </c>
      <c r="G122" s="157" t="s">
        <v>271</v>
      </c>
      <c r="H122" s="157" t="s">
        <v>202</v>
      </c>
      <c r="I122" s="275" t="s">
        <v>882</v>
      </c>
      <c r="J122" s="157" t="s">
        <v>552</v>
      </c>
      <c r="K122" s="163"/>
      <c r="L122" s="163"/>
      <c r="M122" s="163">
        <v>7482.683</v>
      </c>
      <c r="N122" s="168">
        <f t="shared" si="21"/>
        <v>7482.683</v>
      </c>
      <c r="O122" s="161"/>
      <c r="P122" s="161"/>
      <c r="Q122" s="152"/>
    </row>
    <row r="123" spans="1:17" ht="30" customHeight="1">
      <c r="A123" s="357" t="s">
        <v>957</v>
      </c>
      <c r="B123" s="156"/>
      <c r="C123" s="59"/>
      <c r="D123" s="773" t="s">
        <v>881</v>
      </c>
      <c r="E123" s="774"/>
      <c r="F123" s="213" t="s">
        <v>877</v>
      </c>
      <c r="G123" s="157" t="s">
        <v>271</v>
      </c>
      <c r="H123" s="157" t="s">
        <v>202</v>
      </c>
      <c r="I123" s="275" t="s">
        <v>882</v>
      </c>
      <c r="J123" s="157" t="s">
        <v>552</v>
      </c>
      <c r="K123" s="163"/>
      <c r="L123" s="163"/>
      <c r="M123" s="163">
        <v>4666.32</v>
      </c>
      <c r="N123" s="168">
        <f t="shared" si="21"/>
        <v>4666.32</v>
      </c>
      <c r="O123" s="161"/>
      <c r="P123" s="161"/>
      <c r="Q123" s="152"/>
    </row>
    <row r="124" spans="1:17" ht="35.25" customHeight="1">
      <c r="A124" s="358"/>
      <c r="B124" s="156"/>
      <c r="C124" s="59"/>
      <c r="D124" s="773" t="s">
        <v>888</v>
      </c>
      <c r="E124" s="774"/>
      <c r="F124" s="213" t="s">
        <v>877</v>
      </c>
      <c r="G124" s="157" t="s">
        <v>271</v>
      </c>
      <c r="H124" s="157" t="s">
        <v>202</v>
      </c>
      <c r="I124" s="275" t="s">
        <v>882</v>
      </c>
      <c r="J124" s="157" t="s">
        <v>889</v>
      </c>
      <c r="K124" s="163"/>
      <c r="L124" s="163"/>
      <c r="M124" s="163">
        <v>7000</v>
      </c>
      <c r="N124" s="168">
        <f t="shared" si="21"/>
        <v>7000</v>
      </c>
      <c r="O124" s="161"/>
      <c r="P124" s="161"/>
      <c r="Q124" s="152"/>
    </row>
    <row r="125" spans="1:17" ht="30" customHeight="1">
      <c r="A125" s="358"/>
      <c r="B125" s="156"/>
      <c r="C125" s="59"/>
      <c r="D125" s="773" t="s">
        <v>890</v>
      </c>
      <c r="E125" s="774"/>
      <c r="F125" s="213" t="s">
        <v>877</v>
      </c>
      <c r="G125" s="157" t="s">
        <v>271</v>
      </c>
      <c r="H125" s="157" t="s">
        <v>202</v>
      </c>
      <c r="I125" s="275" t="s">
        <v>882</v>
      </c>
      <c r="J125" s="157" t="s">
        <v>889</v>
      </c>
      <c r="K125" s="163"/>
      <c r="L125" s="163"/>
      <c r="M125" s="163">
        <v>5000</v>
      </c>
      <c r="N125" s="168">
        <f t="shared" si="21"/>
        <v>5000</v>
      </c>
      <c r="O125" s="161"/>
      <c r="P125" s="161"/>
      <c r="Q125" s="152"/>
    </row>
    <row r="126" spans="1:17" ht="16.5" customHeight="1">
      <c r="A126" s="287"/>
      <c r="B126" s="156"/>
      <c r="C126" s="277" t="s">
        <v>891</v>
      </c>
      <c r="D126" s="274"/>
      <c r="E126" s="275"/>
      <c r="F126" s="275"/>
      <c r="G126" s="157"/>
      <c r="H126" s="157"/>
      <c r="I126" s="157"/>
      <c r="J126" s="157"/>
      <c r="K126" s="163"/>
      <c r="L126" s="163"/>
      <c r="M126" s="163"/>
      <c r="N126" s="168"/>
      <c r="O126" s="161"/>
      <c r="P126" s="161"/>
      <c r="Q126" s="152"/>
    </row>
    <row r="127" spans="1:17" ht="16.5" customHeight="1">
      <c r="A127" s="357" t="s">
        <v>957</v>
      </c>
      <c r="B127" s="156"/>
      <c r="C127" s="59"/>
      <c r="D127" s="773" t="s">
        <v>893</v>
      </c>
      <c r="E127" s="774"/>
      <c r="F127" s="213" t="s">
        <v>877</v>
      </c>
      <c r="G127" s="157" t="s">
        <v>271</v>
      </c>
      <c r="H127" s="157" t="s">
        <v>202</v>
      </c>
      <c r="I127" s="278" t="s">
        <v>897</v>
      </c>
      <c r="J127" s="157" t="s">
        <v>552</v>
      </c>
      <c r="K127" s="163"/>
      <c r="L127" s="163"/>
      <c r="M127" s="163">
        <v>45000</v>
      </c>
      <c r="N127" s="168">
        <f t="shared" si="21"/>
        <v>45000</v>
      </c>
      <c r="O127" s="161"/>
      <c r="P127" s="161"/>
      <c r="Q127" s="152"/>
    </row>
    <row r="128" spans="1:17" ht="15" customHeight="1">
      <c r="A128" s="357" t="s">
        <v>957</v>
      </c>
      <c r="B128" s="156"/>
      <c r="C128" s="59"/>
      <c r="D128" s="773" t="s">
        <v>894</v>
      </c>
      <c r="E128" s="774"/>
      <c r="F128" s="213" t="s">
        <v>877</v>
      </c>
      <c r="G128" s="157" t="s">
        <v>271</v>
      </c>
      <c r="H128" s="157" t="s">
        <v>202</v>
      </c>
      <c r="I128" s="278" t="s">
        <v>897</v>
      </c>
      <c r="J128" s="157" t="s">
        <v>552</v>
      </c>
      <c r="K128" s="163"/>
      <c r="L128" s="163"/>
      <c r="M128" s="163">
        <v>20000</v>
      </c>
      <c r="N128" s="168">
        <f t="shared" si="21"/>
        <v>20000</v>
      </c>
      <c r="O128" s="161"/>
      <c r="P128" s="161"/>
      <c r="Q128" s="152"/>
    </row>
    <row r="129" spans="1:18" ht="30" customHeight="1">
      <c r="A129" s="357" t="s">
        <v>957</v>
      </c>
      <c r="B129" s="156"/>
      <c r="C129" s="59"/>
      <c r="D129" s="773" t="s">
        <v>895</v>
      </c>
      <c r="E129" s="774"/>
      <c r="F129" s="213" t="s">
        <v>877</v>
      </c>
      <c r="G129" s="157" t="s">
        <v>271</v>
      </c>
      <c r="H129" s="157" t="s">
        <v>202</v>
      </c>
      <c r="I129" s="278" t="s">
        <v>897</v>
      </c>
      <c r="J129" s="157" t="s">
        <v>552</v>
      </c>
      <c r="K129" s="163"/>
      <c r="L129" s="163"/>
      <c r="M129" s="163">
        <v>45000</v>
      </c>
      <c r="N129" s="168">
        <f t="shared" si="21"/>
        <v>45000</v>
      </c>
      <c r="O129" s="161"/>
      <c r="P129" s="161"/>
      <c r="Q129" s="152"/>
    </row>
    <row r="130" spans="1:18" ht="30" customHeight="1">
      <c r="A130" s="357" t="s">
        <v>957</v>
      </c>
      <c r="B130" s="156"/>
      <c r="C130" s="59"/>
      <c r="D130" s="773" t="s">
        <v>896</v>
      </c>
      <c r="E130" s="774"/>
      <c r="F130" s="213" t="s">
        <v>877</v>
      </c>
      <c r="G130" s="157" t="s">
        <v>271</v>
      </c>
      <c r="H130" s="157" t="s">
        <v>202</v>
      </c>
      <c r="I130" s="278" t="s">
        <v>897</v>
      </c>
      <c r="J130" s="157" t="s">
        <v>552</v>
      </c>
      <c r="K130" s="163"/>
      <c r="L130" s="163"/>
      <c r="M130" s="163">
        <v>45000</v>
      </c>
      <c r="N130" s="168">
        <f t="shared" si="21"/>
        <v>45000</v>
      </c>
      <c r="O130" s="161"/>
      <c r="P130" s="161"/>
      <c r="Q130" s="152"/>
    </row>
    <row r="131" spans="1:18" ht="35.25" customHeight="1">
      <c r="A131" s="358"/>
      <c r="B131" s="156"/>
      <c r="C131" s="59"/>
      <c r="D131" s="773" t="s">
        <v>902</v>
      </c>
      <c r="E131" s="774"/>
      <c r="F131" s="213" t="s">
        <v>877</v>
      </c>
      <c r="G131" s="157" t="s">
        <v>271</v>
      </c>
      <c r="H131" s="157" t="s">
        <v>202</v>
      </c>
      <c r="I131" s="278" t="s">
        <v>897</v>
      </c>
      <c r="J131" s="157" t="s">
        <v>889</v>
      </c>
      <c r="K131" s="163"/>
      <c r="L131" s="163"/>
      <c r="M131" s="163">
        <f>R131/1000</f>
        <v>5000</v>
      </c>
      <c r="N131" s="168">
        <f t="shared" si="21"/>
        <v>5000</v>
      </c>
      <c r="O131" s="161"/>
      <c r="P131" s="161"/>
      <c r="Q131" s="152"/>
      <c r="R131" s="2">
        <v>5000000</v>
      </c>
    </row>
    <row r="132" spans="1:18" ht="36" customHeight="1">
      <c r="A132" s="358"/>
      <c r="B132" s="156"/>
      <c r="C132" s="59"/>
      <c r="D132" s="773" t="s">
        <v>903</v>
      </c>
      <c r="E132" s="774"/>
      <c r="F132" s="213" t="s">
        <v>877</v>
      </c>
      <c r="G132" s="157" t="s">
        <v>271</v>
      </c>
      <c r="H132" s="157" t="s">
        <v>202</v>
      </c>
      <c r="I132" s="278" t="s">
        <v>897</v>
      </c>
      <c r="J132" s="157" t="s">
        <v>889</v>
      </c>
      <c r="K132" s="163"/>
      <c r="L132" s="163"/>
      <c r="M132" s="163">
        <f t="shared" ref="M132:M134" si="22">R132/1000</f>
        <v>5000</v>
      </c>
      <c r="N132" s="168">
        <f t="shared" ref="N132:N134" si="23">K132+L132+M132</f>
        <v>5000</v>
      </c>
      <c r="O132" s="161"/>
      <c r="P132" s="161"/>
      <c r="Q132" s="152"/>
      <c r="R132" s="2">
        <v>5000000</v>
      </c>
    </row>
    <row r="133" spans="1:18" ht="33" customHeight="1">
      <c r="A133" s="358"/>
      <c r="B133" s="156"/>
      <c r="C133" s="59"/>
      <c r="D133" s="773" t="s">
        <v>904</v>
      </c>
      <c r="E133" s="774"/>
      <c r="F133" s="213" t="s">
        <v>877</v>
      </c>
      <c r="G133" s="157" t="s">
        <v>271</v>
      </c>
      <c r="H133" s="157" t="s">
        <v>202</v>
      </c>
      <c r="I133" s="278" t="s">
        <v>897</v>
      </c>
      <c r="J133" s="157" t="s">
        <v>889</v>
      </c>
      <c r="K133" s="163"/>
      <c r="L133" s="163"/>
      <c r="M133" s="163">
        <f t="shared" si="22"/>
        <v>5000</v>
      </c>
      <c r="N133" s="168">
        <f t="shared" si="23"/>
        <v>5000</v>
      </c>
      <c r="O133" s="161"/>
      <c r="P133" s="161"/>
      <c r="Q133" s="152"/>
      <c r="R133" s="2">
        <v>5000000</v>
      </c>
    </row>
    <row r="134" spans="1:18" ht="33" customHeight="1">
      <c r="A134" s="358"/>
      <c r="B134" s="156"/>
      <c r="C134" s="59"/>
      <c r="D134" s="773" t="s">
        <v>905</v>
      </c>
      <c r="E134" s="774"/>
      <c r="F134" s="213" t="s">
        <v>877</v>
      </c>
      <c r="G134" s="157" t="s">
        <v>271</v>
      </c>
      <c r="H134" s="157" t="s">
        <v>202</v>
      </c>
      <c r="I134" s="278" t="s">
        <v>897</v>
      </c>
      <c r="J134" s="157" t="s">
        <v>889</v>
      </c>
      <c r="K134" s="163"/>
      <c r="L134" s="163"/>
      <c r="M134" s="163">
        <f t="shared" si="22"/>
        <v>5000</v>
      </c>
      <c r="N134" s="168">
        <f t="shared" si="23"/>
        <v>5000</v>
      </c>
      <c r="O134" s="161"/>
      <c r="P134" s="161"/>
      <c r="Q134" s="152"/>
      <c r="R134" s="2">
        <v>5000000</v>
      </c>
    </row>
    <row r="135" spans="1:18" ht="16.5" customHeight="1">
      <c r="A135" s="287"/>
      <c r="B135" s="156"/>
      <c r="C135" s="59"/>
      <c r="D135" s="274"/>
      <c r="E135" s="275"/>
      <c r="F135" s="275"/>
      <c r="G135" s="157"/>
      <c r="H135" s="157"/>
      <c r="I135" s="157"/>
      <c r="J135" s="157"/>
      <c r="K135" s="163"/>
      <c r="L135" s="163"/>
      <c r="M135" s="163"/>
      <c r="N135" s="168"/>
      <c r="O135" s="161"/>
      <c r="P135" s="161"/>
      <c r="Q135" s="152"/>
    </row>
    <row r="136" spans="1:18" ht="16.5" customHeight="1">
      <c r="A136" s="287"/>
      <c r="B136" s="156"/>
      <c r="C136" s="59"/>
      <c r="D136" s="274"/>
      <c r="E136" s="275"/>
      <c r="F136" s="275"/>
      <c r="G136" s="157"/>
      <c r="H136" s="157"/>
      <c r="I136" s="157"/>
      <c r="J136" s="157"/>
      <c r="K136" s="163"/>
      <c r="L136" s="163"/>
      <c r="M136" s="163"/>
      <c r="N136" s="168"/>
      <c r="O136" s="161"/>
      <c r="P136" s="161"/>
      <c r="Q136" s="152"/>
    </row>
    <row r="137" spans="1:18" ht="16.5" customHeight="1">
      <c r="A137" s="287"/>
      <c r="B137" s="156"/>
      <c r="C137" s="59"/>
      <c r="D137" s="274"/>
      <c r="E137" s="275"/>
      <c r="F137" s="275"/>
      <c r="G137" s="157"/>
      <c r="H137" s="157"/>
      <c r="I137" s="157"/>
      <c r="J137" s="157"/>
      <c r="K137" s="163"/>
      <c r="L137" s="163"/>
      <c r="M137" s="163"/>
      <c r="N137" s="168"/>
      <c r="O137" s="161"/>
      <c r="P137" s="161"/>
      <c r="Q137" s="152"/>
    </row>
    <row r="138" spans="1:18" ht="16.5" customHeight="1">
      <c r="A138" s="287"/>
      <c r="B138" s="156"/>
      <c r="C138" s="59"/>
      <c r="D138" s="274"/>
      <c r="E138" s="275"/>
      <c r="F138" s="275"/>
      <c r="G138" s="157"/>
      <c r="H138" s="157"/>
      <c r="I138" s="157"/>
      <c r="J138" s="157"/>
      <c r="K138" s="163"/>
      <c r="L138" s="163"/>
      <c r="M138" s="163"/>
      <c r="N138" s="168"/>
      <c r="O138" s="161"/>
      <c r="P138" s="161"/>
      <c r="Q138" s="152"/>
    </row>
    <row r="139" spans="1:18" ht="30.75" customHeight="1">
      <c r="A139" s="222" t="s">
        <v>288</v>
      </c>
      <c r="B139" s="796" t="s">
        <v>289</v>
      </c>
      <c r="C139" s="796"/>
      <c r="D139" s="796"/>
      <c r="E139" s="797"/>
      <c r="F139" s="233"/>
      <c r="G139" s="234"/>
      <c r="H139" s="234"/>
      <c r="I139" s="235"/>
      <c r="J139" s="236"/>
      <c r="K139" s="227">
        <f>SUM(K141:K611)</f>
        <v>0</v>
      </c>
      <c r="L139" s="237"/>
      <c r="M139" s="237"/>
      <c r="N139" s="237"/>
      <c r="O139" s="237">
        <f t="shared" ref="O139" si="24">SUM(O141:O611)</f>
        <v>0</v>
      </c>
      <c r="P139" s="238"/>
      <c r="Q139" s="292"/>
    </row>
    <row r="140" spans="1:18" ht="16.5" customHeight="1">
      <c r="A140" s="150"/>
      <c r="B140" s="156"/>
      <c r="C140" s="158" t="s">
        <v>290</v>
      </c>
      <c r="D140" s="199"/>
      <c r="E140" s="200"/>
      <c r="F140" s="200"/>
      <c r="G140" s="157"/>
      <c r="H140" s="157"/>
      <c r="I140" s="157"/>
      <c r="J140" s="157"/>
      <c r="K140" s="163"/>
      <c r="L140" s="163"/>
      <c r="M140" s="163"/>
      <c r="N140" s="168"/>
      <c r="O140" s="161"/>
      <c r="P140" s="161"/>
      <c r="Q140" s="152"/>
    </row>
    <row r="141" spans="1:18" ht="16.5" customHeight="1">
      <c r="A141" s="150"/>
      <c r="B141" s="156"/>
      <c r="C141" s="59"/>
      <c r="D141" s="773" t="s">
        <v>291</v>
      </c>
      <c r="E141" s="774"/>
      <c r="F141" s="200"/>
      <c r="G141" s="157"/>
      <c r="H141" s="157"/>
      <c r="I141" s="157"/>
      <c r="J141" s="157"/>
      <c r="K141" s="163"/>
      <c r="L141" s="163"/>
      <c r="M141" s="163"/>
      <c r="N141" s="168"/>
      <c r="O141" s="161"/>
      <c r="P141" s="161"/>
      <c r="Q141" s="152"/>
    </row>
    <row r="142" spans="1:18" ht="36.75" customHeight="1">
      <c r="A142" s="150"/>
      <c r="B142" s="156"/>
      <c r="C142" s="59"/>
      <c r="D142" s="460" t="s">
        <v>957</v>
      </c>
      <c r="E142" s="200" t="s">
        <v>292</v>
      </c>
      <c r="F142" s="213" t="s">
        <v>297</v>
      </c>
      <c r="G142" s="157" t="s">
        <v>271</v>
      </c>
      <c r="H142" s="157" t="s">
        <v>202</v>
      </c>
      <c r="I142" s="186" t="s">
        <v>300</v>
      </c>
      <c r="J142" s="213" t="s">
        <v>778</v>
      </c>
      <c r="K142" s="163"/>
      <c r="L142" s="163">
        <v>8000</v>
      </c>
      <c r="M142" s="163"/>
      <c r="N142" s="168">
        <f t="shared" ref="N142:N164" si="25">K142+L142+M142</f>
        <v>8000</v>
      </c>
      <c r="O142" s="161"/>
      <c r="P142" s="161"/>
      <c r="Q142" s="152"/>
      <c r="R142" s="2">
        <v>8000000</v>
      </c>
    </row>
    <row r="143" spans="1:18" ht="36" customHeight="1">
      <c r="A143" s="150"/>
      <c r="B143" s="156"/>
      <c r="C143" s="59"/>
      <c r="D143" s="460" t="s">
        <v>957</v>
      </c>
      <c r="E143" s="200" t="s">
        <v>293</v>
      </c>
      <c r="F143" s="213" t="s">
        <v>298</v>
      </c>
      <c r="G143" s="157" t="s">
        <v>271</v>
      </c>
      <c r="H143" s="157" t="s">
        <v>202</v>
      </c>
      <c r="I143" s="186" t="s">
        <v>301</v>
      </c>
      <c r="J143" s="213" t="s">
        <v>778</v>
      </c>
      <c r="K143" s="163"/>
      <c r="L143" s="163">
        <v>5000</v>
      </c>
      <c r="M143" s="163"/>
      <c r="N143" s="168">
        <f t="shared" si="25"/>
        <v>5000</v>
      </c>
      <c r="O143" s="161"/>
      <c r="P143" s="161"/>
      <c r="Q143" s="152"/>
      <c r="R143" s="2">
        <v>5000000</v>
      </c>
    </row>
    <row r="144" spans="1:18" ht="33.75" customHeight="1">
      <c r="A144" s="150"/>
      <c r="B144" s="156"/>
      <c r="C144" s="59"/>
      <c r="D144" s="460" t="s">
        <v>957</v>
      </c>
      <c r="E144" s="187" t="s">
        <v>294</v>
      </c>
      <c r="F144" s="213" t="s">
        <v>299</v>
      </c>
      <c r="G144" s="157" t="s">
        <v>271</v>
      </c>
      <c r="H144" s="157" t="s">
        <v>202</v>
      </c>
      <c r="I144" s="186" t="s">
        <v>302</v>
      </c>
      <c r="J144" s="213" t="s">
        <v>778</v>
      </c>
      <c r="K144" s="163"/>
      <c r="L144" s="163">
        <v>3000</v>
      </c>
      <c r="M144" s="163"/>
      <c r="N144" s="168">
        <f t="shared" si="25"/>
        <v>3000</v>
      </c>
      <c r="O144" s="161"/>
      <c r="P144" s="161"/>
      <c r="Q144" s="161"/>
      <c r="R144" s="2">
        <v>3000000</v>
      </c>
    </row>
    <row r="145" spans="1:19" ht="35.25" customHeight="1">
      <c r="A145" s="150"/>
      <c r="B145" s="156"/>
      <c r="C145" s="59"/>
      <c r="D145" s="460" t="s">
        <v>957</v>
      </c>
      <c r="E145" s="200" t="s">
        <v>295</v>
      </c>
      <c r="F145" s="213" t="s">
        <v>296</v>
      </c>
      <c r="G145" s="157" t="s">
        <v>271</v>
      </c>
      <c r="H145" s="157" t="s">
        <v>202</v>
      </c>
      <c r="I145" s="186" t="s">
        <v>303</v>
      </c>
      <c r="J145" s="213" t="s">
        <v>778</v>
      </c>
      <c r="K145" s="163"/>
      <c r="L145" s="163">
        <v>1000</v>
      </c>
      <c r="M145" s="163"/>
      <c r="N145" s="168">
        <f t="shared" si="25"/>
        <v>1000</v>
      </c>
      <c r="O145" s="161"/>
      <c r="P145" s="161"/>
      <c r="Q145" s="161"/>
      <c r="R145" s="2">
        <v>1000000</v>
      </c>
    </row>
    <row r="146" spans="1:19" ht="32.25" customHeight="1">
      <c r="A146" s="150"/>
      <c r="B146" s="156"/>
      <c r="C146" s="59"/>
      <c r="D146" s="460" t="s">
        <v>957</v>
      </c>
      <c r="E146" s="275" t="s">
        <v>767</v>
      </c>
      <c r="F146" s="213" t="s">
        <v>766</v>
      </c>
      <c r="G146" s="157" t="s">
        <v>190</v>
      </c>
      <c r="H146" s="157" t="s">
        <v>202</v>
      </c>
      <c r="I146" s="186" t="s">
        <v>774</v>
      </c>
      <c r="J146" s="213" t="s">
        <v>783</v>
      </c>
      <c r="K146" s="163"/>
      <c r="L146" s="163">
        <f t="shared" ref="L146:L150" si="26">R146/1000</f>
        <v>10000</v>
      </c>
      <c r="M146" s="163"/>
      <c r="N146" s="168">
        <f t="shared" si="25"/>
        <v>10000</v>
      </c>
      <c r="O146" s="161"/>
      <c r="P146" s="161"/>
      <c r="Q146" s="161"/>
      <c r="R146" s="2">
        <v>10000000</v>
      </c>
    </row>
    <row r="147" spans="1:19" ht="33.75" customHeight="1">
      <c r="A147" s="150"/>
      <c r="B147" s="156"/>
      <c r="C147" s="59"/>
      <c r="D147" s="460" t="s">
        <v>957</v>
      </c>
      <c r="E147" s="275" t="s">
        <v>768</v>
      </c>
      <c r="F147" s="213" t="s">
        <v>772</v>
      </c>
      <c r="G147" s="157" t="s">
        <v>190</v>
      </c>
      <c r="H147" s="157" t="s">
        <v>202</v>
      </c>
      <c r="I147" s="186" t="s">
        <v>775</v>
      </c>
      <c r="J147" s="213" t="s">
        <v>304</v>
      </c>
      <c r="K147" s="163"/>
      <c r="L147" s="163">
        <f t="shared" si="26"/>
        <v>5000</v>
      </c>
      <c r="M147" s="163"/>
      <c r="N147" s="168">
        <f t="shared" si="25"/>
        <v>5000</v>
      </c>
      <c r="O147" s="161"/>
      <c r="P147" s="161"/>
      <c r="Q147" s="161"/>
      <c r="R147" s="2">
        <v>5000000</v>
      </c>
    </row>
    <row r="148" spans="1:19" ht="30" customHeight="1">
      <c r="A148" s="150"/>
      <c r="B148" s="156"/>
      <c r="C148" s="59"/>
      <c r="D148" s="460" t="s">
        <v>957</v>
      </c>
      <c r="E148" s="275" t="s">
        <v>769</v>
      </c>
      <c r="F148" s="213" t="s">
        <v>765</v>
      </c>
      <c r="G148" s="157" t="s">
        <v>190</v>
      </c>
      <c r="H148" s="157" t="s">
        <v>202</v>
      </c>
      <c r="I148" s="186" t="s">
        <v>776</v>
      </c>
      <c r="J148" s="213" t="s">
        <v>780</v>
      </c>
      <c r="K148" s="163"/>
      <c r="L148" s="163">
        <f t="shared" si="26"/>
        <v>1000</v>
      </c>
      <c r="M148" s="163"/>
      <c r="N148" s="168">
        <f t="shared" si="25"/>
        <v>1000</v>
      </c>
      <c r="O148" s="161"/>
      <c r="P148" s="161"/>
      <c r="Q148" s="161"/>
      <c r="R148" s="2">
        <v>1000000</v>
      </c>
    </row>
    <row r="149" spans="1:19" ht="28.5" customHeight="1">
      <c r="A149" s="150"/>
      <c r="B149" s="156"/>
      <c r="C149" s="59"/>
      <c r="D149" s="460" t="s">
        <v>957</v>
      </c>
      <c r="E149" s="275" t="s">
        <v>770</v>
      </c>
      <c r="F149" s="213" t="s">
        <v>765</v>
      </c>
      <c r="G149" s="157" t="s">
        <v>190</v>
      </c>
      <c r="H149" s="157" t="s">
        <v>202</v>
      </c>
      <c r="I149" s="186" t="s">
        <v>770</v>
      </c>
      <c r="J149" s="213" t="s">
        <v>780</v>
      </c>
      <c r="K149" s="163"/>
      <c r="L149" s="163">
        <f t="shared" si="26"/>
        <v>500</v>
      </c>
      <c r="M149" s="163"/>
      <c r="N149" s="168">
        <f t="shared" si="25"/>
        <v>500</v>
      </c>
      <c r="O149" s="161"/>
      <c r="P149" s="161"/>
      <c r="Q149" s="161"/>
      <c r="R149" s="2">
        <v>500000</v>
      </c>
    </row>
    <row r="150" spans="1:19" ht="30.75" customHeight="1">
      <c r="A150" s="150"/>
      <c r="B150" s="156"/>
      <c r="C150" s="59"/>
      <c r="D150" s="460" t="s">
        <v>957</v>
      </c>
      <c r="E150" s="275" t="s">
        <v>771</v>
      </c>
      <c r="F150" s="213" t="s">
        <v>765</v>
      </c>
      <c r="G150" s="157" t="s">
        <v>190</v>
      </c>
      <c r="H150" s="157" t="s">
        <v>202</v>
      </c>
      <c r="I150" s="186" t="s">
        <v>777</v>
      </c>
      <c r="J150" s="213" t="s">
        <v>780</v>
      </c>
      <c r="K150" s="163"/>
      <c r="L150" s="163">
        <f t="shared" si="26"/>
        <v>720</v>
      </c>
      <c r="M150" s="163"/>
      <c r="N150" s="168">
        <f t="shared" si="25"/>
        <v>720</v>
      </c>
      <c r="O150" s="161"/>
      <c r="P150" s="161"/>
      <c r="Q150" s="161"/>
      <c r="R150" s="2">
        <v>720000</v>
      </c>
    </row>
    <row r="151" spans="1:19" ht="25.5" customHeight="1">
      <c r="A151" s="150"/>
      <c r="B151" s="156"/>
      <c r="C151" s="59"/>
      <c r="D151" s="773" t="s">
        <v>305</v>
      </c>
      <c r="E151" s="774"/>
      <c r="F151" s="213"/>
      <c r="G151" s="157"/>
      <c r="H151" s="157"/>
      <c r="I151" s="186"/>
      <c r="J151" s="157"/>
      <c r="K151" s="163"/>
      <c r="L151" s="163"/>
      <c r="M151" s="163"/>
      <c r="N151" s="168"/>
      <c r="O151" s="161"/>
      <c r="P151" s="161"/>
      <c r="Q151" s="161"/>
    </row>
    <row r="152" spans="1:19" ht="30" customHeight="1">
      <c r="A152" s="150"/>
      <c r="B152" s="156"/>
      <c r="C152" s="59"/>
      <c r="D152" s="460" t="s">
        <v>957</v>
      </c>
      <c r="E152" s="200" t="s">
        <v>306</v>
      </c>
      <c r="F152" s="213" t="s">
        <v>309</v>
      </c>
      <c r="G152" s="157" t="s">
        <v>271</v>
      </c>
      <c r="H152" s="157" t="s">
        <v>202</v>
      </c>
      <c r="I152" s="186" t="s">
        <v>310</v>
      </c>
      <c r="J152" s="157" t="s">
        <v>304</v>
      </c>
      <c r="K152" s="163"/>
      <c r="L152" s="163">
        <v>12000</v>
      </c>
      <c r="M152" s="163"/>
      <c r="N152" s="168">
        <f t="shared" si="25"/>
        <v>12000</v>
      </c>
      <c r="O152" s="161"/>
      <c r="P152" s="161"/>
      <c r="Q152" s="161"/>
      <c r="R152" s="2">
        <v>12000000</v>
      </c>
    </row>
    <row r="153" spans="1:19" ht="28.5" customHeight="1">
      <c r="A153" s="150"/>
      <c r="B153" s="156"/>
      <c r="C153" s="59"/>
      <c r="D153" s="460" t="s">
        <v>957</v>
      </c>
      <c r="E153" s="200" t="s">
        <v>307</v>
      </c>
      <c r="F153" s="213" t="s">
        <v>309</v>
      </c>
      <c r="G153" s="157" t="s">
        <v>271</v>
      </c>
      <c r="H153" s="157" t="s">
        <v>202</v>
      </c>
      <c r="I153" s="186" t="s">
        <v>311</v>
      </c>
      <c r="J153" s="157" t="s">
        <v>304</v>
      </c>
      <c r="K153" s="163"/>
      <c r="L153" s="163">
        <v>20000</v>
      </c>
      <c r="M153" s="163"/>
      <c r="N153" s="168">
        <f t="shared" si="25"/>
        <v>20000</v>
      </c>
      <c r="O153" s="161"/>
      <c r="P153" s="161"/>
      <c r="Q153" s="161"/>
      <c r="R153" s="2">
        <v>20000000</v>
      </c>
    </row>
    <row r="154" spans="1:19" ht="29.25" customHeight="1">
      <c r="A154" s="150"/>
      <c r="B154" s="156"/>
      <c r="C154" s="59"/>
      <c r="D154" s="460" t="s">
        <v>957</v>
      </c>
      <c r="E154" s="200" t="s">
        <v>308</v>
      </c>
      <c r="F154" s="213" t="s">
        <v>309</v>
      </c>
      <c r="G154" s="157" t="s">
        <v>271</v>
      </c>
      <c r="H154" s="157" t="s">
        <v>202</v>
      </c>
      <c r="I154" s="186" t="s">
        <v>312</v>
      </c>
      <c r="J154" s="157" t="s">
        <v>304</v>
      </c>
      <c r="K154" s="163"/>
      <c r="L154" s="163">
        <v>10000</v>
      </c>
      <c r="M154" s="163"/>
      <c r="N154" s="168">
        <f t="shared" si="25"/>
        <v>10000</v>
      </c>
      <c r="O154" s="161"/>
      <c r="P154" s="161"/>
      <c r="Q154" s="161"/>
      <c r="R154" s="2">
        <v>10000000</v>
      </c>
    </row>
    <row r="155" spans="1:19" ht="29.25" customHeight="1">
      <c r="A155" s="150"/>
      <c r="B155" s="156"/>
      <c r="C155" s="59"/>
      <c r="D155" s="773" t="s">
        <v>313</v>
      </c>
      <c r="E155" s="774"/>
      <c r="F155" s="213"/>
      <c r="G155" s="157"/>
      <c r="H155" s="157"/>
      <c r="I155" s="186"/>
      <c r="J155" s="157"/>
      <c r="K155" s="163"/>
      <c r="L155" s="163"/>
      <c r="M155" s="163"/>
      <c r="N155" s="168"/>
      <c r="O155" s="161"/>
      <c r="P155" s="161"/>
      <c r="Q155" s="161"/>
    </row>
    <row r="156" spans="1:19" ht="42.75" customHeight="1">
      <c r="A156" s="150"/>
      <c r="B156" s="156"/>
      <c r="C156" s="59"/>
      <c r="D156" s="460" t="s">
        <v>957</v>
      </c>
      <c r="E156" s="200" t="s">
        <v>314</v>
      </c>
      <c r="F156" s="213" t="s">
        <v>324</v>
      </c>
      <c r="G156" s="157" t="s">
        <v>271</v>
      </c>
      <c r="H156" s="157" t="s">
        <v>202</v>
      </c>
      <c r="I156" s="186" t="s">
        <v>326</v>
      </c>
      <c r="J156" s="213" t="s">
        <v>779</v>
      </c>
      <c r="K156" s="163"/>
      <c r="L156" s="163">
        <v>12000</v>
      </c>
      <c r="M156" s="163"/>
      <c r="N156" s="168">
        <f t="shared" si="25"/>
        <v>12000</v>
      </c>
      <c r="O156" s="161"/>
      <c r="P156" s="161"/>
      <c r="Q156" s="161"/>
    </row>
    <row r="157" spans="1:19" ht="42.75" customHeight="1">
      <c r="A157" s="150"/>
      <c r="B157" s="156"/>
      <c r="C157" s="59"/>
      <c r="D157" s="460" t="s">
        <v>957</v>
      </c>
      <c r="E157" s="275" t="s">
        <v>789</v>
      </c>
      <c r="F157" s="221" t="s">
        <v>791</v>
      </c>
      <c r="G157" s="157" t="s">
        <v>190</v>
      </c>
      <c r="H157" s="157" t="s">
        <v>202</v>
      </c>
      <c r="I157" s="186" t="s">
        <v>732</v>
      </c>
      <c r="J157" s="213" t="s">
        <v>779</v>
      </c>
      <c r="K157" s="163"/>
      <c r="L157" s="163">
        <f>R157/1000</f>
        <v>8000</v>
      </c>
      <c r="M157" s="163"/>
      <c r="N157" s="168">
        <f t="shared" si="25"/>
        <v>8000</v>
      </c>
      <c r="O157" s="161"/>
      <c r="P157" s="161"/>
      <c r="Q157" s="161"/>
      <c r="R157" s="2">
        <v>8000000</v>
      </c>
    </row>
    <row r="158" spans="1:19" ht="42.75" customHeight="1">
      <c r="A158" s="150"/>
      <c r="B158" s="156"/>
      <c r="C158" s="59"/>
      <c r="D158" s="460" t="s">
        <v>957</v>
      </c>
      <c r="E158" s="275" t="s">
        <v>790</v>
      </c>
      <c r="F158" s="221" t="s">
        <v>791</v>
      </c>
      <c r="G158" s="157" t="s">
        <v>190</v>
      </c>
      <c r="H158" s="157" t="s">
        <v>202</v>
      </c>
      <c r="I158" s="186" t="s">
        <v>732</v>
      </c>
      <c r="J158" s="213" t="s">
        <v>779</v>
      </c>
      <c r="K158" s="163"/>
      <c r="L158" s="163">
        <f>R158/1000</f>
        <v>10000</v>
      </c>
      <c r="M158" s="163"/>
      <c r="N158" s="168">
        <f t="shared" si="25"/>
        <v>10000</v>
      </c>
      <c r="O158" s="161"/>
      <c r="P158" s="161"/>
      <c r="Q158" s="161"/>
      <c r="R158" s="2">
        <v>10000000</v>
      </c>
    </row>
    <row r="159" spans="1:19" ht="30.75" customHeight="1">
      <c r="A159" s="150"/>
      <c r="B159" s="156"/>
      <c r="C159" s="460" t="s">
        <v>957</v>
      </c>
      <c r="D159" s="773" t="s">
        <v>315</v>
      </c>
      <c r="E159" s="774"/>
      <c r="F159" s="213" t="s">
        <v>794</v>
      </c>
      <c r="G159" s="157" t="s">
        <v>271</v>
      </c>
      <c r="H159" s="157" t="s">
        <v>202</v>
      </c>
      <c r="I159" s="186" t="s">
        <v>732</v>
      </c>
      <c r="J159" s="213" t="s">
        <v>779</v>
      </c>
      <c r="K159" s="163"/>
      <c r="L159" s="163">
        <v>23000</v>
      </c>
      <c r="M159" s="163"/>
      <c r="N159" s="168">
        <f t="shared" si="25"/>
        <v>23000</v>
      </c>
      <c r="O159" s="161"/>
      <c r="P159" s="161"/>
      <c r="Q159" s="161"/>
      <c r="R159" s="2">
        <v>3000000</v>
      </c>
      <c r="S159" s="2">
        <v>20000000</v>
      </c>
    </row>
    <row r="160" spans="1:19" ht="35.25" customHeight="1">
      <c r="A160" s="150"/>
      <c r="B160" s="156"/>
      <c r="C160" s="59"/>
      <c r="D160" s="199"/>
      <c r="E160" s="186" t="s">
        <v>316</v>
      </c>
      <c r="F160" s="213"/>
      <c r="G160" s="157"/>
      <c r="H160" s="157"/>
      <c r="I160" s="200"/>
      <c r="J160" s="157"/>
      <c r="K160" s="163"/>
      <c r="L160" s="163"/>
      <c r="M160" s="163"/>
      <c r="N160" s="168"/>
      <c r="O160" s="161"/>
      <c r="P160" s="161"/>
      <c r="Q160" s="161"/>
    </row>
    <row r="161" spans="1:18" ht="15.95" customHeight="1">
      <c r="A161" s="150"/>
      <c r="B161" s="156"/>
      <c r="C161" s="59"/>
      <c r="D161" s="274"/>
      <c r="E161" s="275" t="s">
        <v>795</v>
      </c>
      <c r="F161" s="213"/>
      <c r="G161" s="157"/>
      <c r="H161" s="157"/>
      <c r="I161" s="275"/>
      <c r="J161" s="157"/>
      <c r="K161" s="163"/>
      <c r="L161" s="163"/>
      <c r="M161" s="163"/>
      <c r="N161" s="168"/>
      <c r="O161" s="161"/>
      <c r="P161" s="161"/>
      <c r="Q161" s="161"/>
    </row>
    <row r="162" spans="1:18" ht="15.95" customHeight="1">
      <c r="A162" s="150"/>
      <c r="B162" s="156"/>
      <c r="C162" s="59"/>
      <c r="D162" s="274"/>
      <c r="E162" s="275" t="s">
        <v>796</v>
      </c>
      <c r="F162" s="213"/>
      <c r="G162" s="157"/>
      <c r="H162" s="157"/>
      <c r="I162" s="275"/>
      <c r="J162" s="157"/>
      <c r="K162" s="163"/>
      <c r="L162" s="163"/>
      <c r="M162" s="163"/>
      <c r="N162" s="168"/>
      <c r="O162" s="161"/>
      <c r="P162" s="161"/>
      <c r="Q162" s="161"/>
    </row>
    <row r="163" spans="1:18" ht="15.95" customHeight="1">
      <c r="A163" s="150"/>
      <c r="B163" s="156"/>
      <c r="C163" s="59"/>
      <c r="D163" s="274"/>
      <c r="E163" s="275" t="s">
        <v>797</v>
      </c>
      <c r="F163" s="213"/>
      <c r="G163" s="157"/>
      <c r="H163" s="157"/>
      <c r="I163" s="275"/>
      <c r="J163" s="157"/>
      <c r="K163" s="163"/>
      <c r="L163" s="163"/>
      <c r="M163" s="163"/>
      <c r="N163" s="168"/>
      <c r="O163" s="161"/>
      <c r="P163" s="161"/>
      <c r="Q163" s="161"/>
    </row>
    <row r="164" spans="1:18" ht="38.25" customHeight="1">
      <c r="A164" s="150"/>
      <c r="B164" s="156"/>
      <c r="C164" s="460" t="s">
        <v>957</v>
      </c>
      <c r="D164" s="773" t="s">
        <v>317</v>
      </c>
      <c r="E164" s="774"/>
      <c r="F164" s="213" t="s">
        <v>325</v>
      </c>
      <c r="G164" s="157" t="s">
        <v>271</v>
      </c>
      <c r="H164" s="157" t="s">
        <v>202</v>
      </c>
      <c r="I164" s="186" t="s">
        <v>327</v>
      </c>
      <c r="J164" s="157" t="s">
        <v>203</v>
      </c>
      <c r="K164" s="163"/>
      <c r="L164" s="163">
        <v>5000</v>
      </c>
      <c r="M164" s="163"/>
      <c r="N164" s="168">
        <f t="shared" si="25"/>
        <v>5000</v>
      </c>
      <c r="O164" s="161"/>
      <c r="P164" s="161"/>
      <c r="Q164" s="161"/>
    </row>
    <row r="165" spans="1:18" ht="15" customHeight="1">
      <c r="A165" s="150"/>
      <c r="B165" s="156"/>
      <c r="C165" s="59"/>
      <c r="D165" s="199"/>
      <c r="E165" s="200" t="s">
        <v>318</v>
      </c>
      <c r="F165" s="213"/>
      <c r="G165" s="157"/>
      <c r="H165" s="157"/>
      <c r="I165" s="186"/>
      <c r="J165" s="157"/>
      <c r="K165" s="163"/>
      <c r="L165" s="163"/>
      <c r="M165" s="163"/>
      <c r="N165" s="168"/>
      <c r="O165" s="161"/>
      <c r="P165" s="161"/>
      <c r="Q165" s="161"/>
    </row>
    <row r="166" spans="1:18" ht="15" customHeight="1">
      <c r="A166" s="150"/>
      <c r="B166" s="156"/>
      <c r="C166" s="59"/>
      <c r="D166" s="199"/>
      <c r="E166" s="200" t="s">
        <v>319</v>
      </c>
      <c r="F166" s="213"/>
      <c r="G166" s="157"/>
      <c r="H166" s="157"/>
      <c r="I166" s="186"/>
      <c r="J166" s="157"/>
      <c r="K166" s="163"/>
      <c r="L166" s="163"/>
      <c r="M166" s="163"/>
      <c r="N166" s="168"/>
      <c r="O166" s="161"/>
      <c r="P166" s="161"/>
      <c r="Q166" s="161"/>
    </row>
    <row r="167" spans="1:18" ht="15" customHeight="1">
      <c r="A167" s="150"/>
      <c r="B167" s="156"/>
      <c r="C167" s="59"/>
      <c r="D167" s="199"/>
      <c r="E167" s="200" t="s">
        <v>320</v>
      </c>
      <c r="F167" s="213"/>
      <c r="G167" s="157"/>
      <c r="H167" s="157"/>
      <c r="I167" s="186"/>
      <c r="J167" s="157"/>
      <c r="K167" s="163"/>
      <c r="L167" s="163"/>
      <c r="M167" s="163"/>
      <c r="N167" s="168"/>
      <c r="O167" s="161"/>
      <c r="P167" s="161"/>
      <c r="Q167" s="161"/>
    </row>
    <row r="168" spans="1:18" ht="15" customHeight="1">
      <c r="A168" s="150"/>
      <c r="B168" s="156"/>
      <c r="C168" s="59"/>
      <c r="D168" s="199"/>
      <c r="E168" s="200" t="s">
        <v>321</v>
      </c>
      <c r="F168" s="213"/>
      <c r="G168" s="157"/>
      <c r="H168" s="157"/>
      <c r="I168" s="186"/>
      <c r="J168" s="157"/>
      <c r="K168" s="163"/>
      <c r="L168" s="163"/>
      <c r="M168" s="163"/>
      <c r="N168" s="168"/>
      <c r="O168" s="161"/>
      <c r="P168" s="161"/>
      <c r="Q168" s="161"/>
    </row>
    <row r="169" spans="1:18" ht="15" customHeight="1">
      <c r="A169" s="150"/>
      <c r="B169" s="156"/>
      <c r="C169" s="59"/>
      <c r="D169" s="199"/>
      <c r="E169" s="200" t="s">
        <v>322</v>
      </c>
      <c r="F169" s="213"/>
      <c r="G169" s="157"/>
      <c r="H169" s="157"/>
      <c r="I169" s="186"/>
      <c r="J169" s="157"/>
      <c r="K169" s="163"/>
      <c r="L169" s="163"/>
      <c r="M169" s="163"/>
      <c r="N169" s="168"/>
      <c r="O169" s="161"/>
      <c r="P169" s="161"/>
      <c r="Q169" s="161"/>
    </row>
    <row r="170" spans="1:18" ht="15" customHeight="1">
      <c r="A170" s="150"/>
      <c r="B170" s="156"/>
      <c r="C170" s="59"/>
      <c r="D170" s="199"/>
      <c r="E170" s="200" t="s">
        <v>323</v>
      </c>
      <c r="F170" s="213"/>
      <c r="G170" s="157"/>
      <c r="H170" s="157"/>
      <c r="I170" s="186"/>
      <c r="J170" s="157"/>
      <c r="K170" s="163"/>
      <c r="L170" s="163"/>
      <c r="M170" s="163"/>
      <c r="N170" s="168"/>
      <c r="O170" s="161"/>
      <c r="P170" s="161"/>
      <c r="Q170" s="161"/>
    </row>
    <row r="171" spans="1:18" ht="42.75" customHeight="1">
      <c r="A171" s="150"/>
      <c r="B171" s="156"/>
      <c r="C171" s="460" t="s">
        <v>957</v>
      </c>
      <c r="D171" s="773" t="s">
        <v>328</v>
      </c>
      <c r="E171" s="774"/>
      <c r="F171" s="213" t="s">
        <v>333</v>
      </c>
      <c r="G171" s="157" t="s">
        <v>271</v>
      </c>
      <c r="H171" s="157" t="s">
        <v>202</v>
      </c>
      <c r="I171" s="186" t="s">
        <v>335</v>
      </c>
      <c r="J171" s="157" t="s">
        <v>304</v>
      </c>
      <c r="K171" s="163"/>
      <c r="L171" s="163">
        <v>20000</v>
      </c>
      <c r="M171" s="163"/>
      <c r="N171" s="168">
        <f t="shared" ref="N171" si="27">K171+L171+M171</f>
        <v>20000</v>
      </c>
      <c r="O171" s="161"/>
      <c r="P171" s="161"/>
      <c r="Q171" s="161"/>
    </row>
    <row r="172" spans="1:18" ht="15" customHeight="1">
      <c r="A172" s="150"/>
      <c r="B172" s="156"/>
      <c r="C172" s="59"/>
      <c r="D172" s="199"/>
      <c r="E172" s="200" t="s">
        <v>329</v>
      </c>
      <c r="F172" s="213"/>
      <c r="G172" s="157"/>
      <c r="H172" s="157"/>
      <c r="I172" s="186"/>
      <c r="J172" s="157"/>
      <c r="K172" s="163"/>
      <c r="L172" s="163"/>
      <c r="M172" s="163"/>
      <c r="N172" s="168"/>
      <c r="O172" s="161"/>
      <c r="P172" s="161"/>
      <c r="Q172" s="161"/>
    </row>
    <row r="173" spans="1:18" ht="31.5" customHeight="1">
      <c r="A173" s="150"/>
      <c r="B173" s="156"/>
      <c r="C173" s="59"/>
      <c r="D173" s="199"/>
      <c r="E173" s="200" t="s">
        <v>330</v>
      </c>
      <c r="F173" s="213"/>
      <c r="G173" s="157"/>
      <c r="H173" s="157"/>
      <c r="I173" s="186"/>
      <c r="J173" s="157"/>
      <c r="K173" s="163"/>
      <c r="L173" s="163"/>
      <c r="M173" s="163"/>
      <c r="N173" s="168"/>
      <c r="O173" s="161"/>
      <c r="P173" s="161"/>
      <c r="Q173" s="161"/>
    </row>
    <row r="174" spans="1:18" ht="15" customHeight="1">
      <c r="A174" s="150"/>
      <c r="B174" s="156"/>
      <c r="C174" s="59"/>
      <c r="D174" s="199"/>
      <c r="E174" s="200" t="s">
        <v>331</v>
      </c>
      <c r="F174" s="213"/>
      <c r="G174" s="157"/>
      <c r="H174" s="157"/>
      <c r="I174" s="186"/>
      <c r="J174" s="157"/>
      <c r="K174" s="163"/>
      <c r="L174" s="163"/>
      <c r="M174" s="163"/>
      <c r="N174" s="168"/>
      <c r="O174" s="161"/>
      <c r="P174" s="161"/>
      <c r="Q174" s="161"/>
    </row>
    <row r="175" spans="1:18" ht="15" customHeight="1">
      <c r="A175" s="150"/>
      <c r="B175" s="156"/>
      <c r="C175" s="59"/>
      <c r="D175" s="199"/>
      <c r="E175" s="200" t="s">
        <v>332</v>
      </c>
      <c r="F175" s="200"/>
      <c r="G175" s="157"/>
      <c r="H175" s="157"/>
      <c r="I175" s="157"/>
      <c r="J175" s="157"/>
      <c r="K175" s="163"/>
      <c r="L175" s="163"/>
      <c r="M175" s="163"/>
      <c r="N175" s="168"/>
      <c r="O175" s="161"/>
      <c r="P175" s="161"/>
      <c r="Q175" s="161"/>
    </row>
    <row r="176" spans="1:18" ht="34.5" customHeight="1">
      <c r="A176" s="150"/>
      <c r="B176" s="156"/>
      <c r="C176" s="460" t="s">
        <v>957</v>
      </c>
      <c r="D176" s="773" t="s">
        <v>610</v>
      </c>
      <c r="E176" s="774"/>
      <c r="F176" s="213" t="s">
        <v>627</v>
      </c>
      <c r="G176" s="157" t="s">
        <v>271</v>
      </c>
      <c r="H176" s="157" t="s">
        <v>202</v>
      </c>
      <c r="I176" s="157"/>
      <c r="J176" s="213" t="s">
        <v>628</v>
      </c>
      <c r="K176" s="163"/>
      <c r="L176" s="163">
        <f>R176/1000</f>
        <v>10000</v>
      </c>
      <c r="M176" s="163"/>
      <c r="N176" s="168">
        <f t="shared" ref="N176" si="28">K176+L176+M176</f>
        <v>10000</v>
      </c>
      <c r="O176" s="161"/>
      <c r="P176" s="161"/>
      <c r="Q176" s="161"/>
      <c r="R176" s="2">
        <v>10000000</v>
      </c>
    </row>
    <row r="177" spans="1:18" ht="15" customHeight="1">
      <c r="A177" s="150"/>
      <c r="B177" s="156"/>
      <c r="C177" s="59"/>
      <c r="D177" s="260"/>
      <c r="E177" s="261" t="s">
        <v>629</v>
      </c>
      <c r="F177" s="261"/>
      <c r="G177" s="157"/>
      <c r="H177" s="157"/>
      <c r="I177" s="157"/>
      <c r="J177" s="157"/>
      <c r="K177" s="163"/>
      <c r="L177" s="163"/>
      <c r="M177" s="163"/>
      <c r="N177" s="168"/>
      <c r="O177" s="161"/>
      <c r="P177" s="161"/>
      <c r="Q177" s="161"/>
    </row>
    <row r="178" spans="1:18" ht="15" customHeight="1">
      <c r="A178" s="150"/>
      <c r="B178" s="156"/>
      <c r="C178" s="59"/>
      <c r="D178" s="260"/>
      <c r="E178" s="261" t="s">
        <v>630</v>
      </c>
      <c r="F178" s="261"/>
      <c r="G178" s="157"/>
      <c r="H178" s="157"/>
      <c r="I178" s="157"/>
      <c r="J178" s="157"/>
      <c r="K178" s="163"/>
      <c r="L178" s="163"/>
      <c r="M178" s="163"/>
      <c r="N178" s="168"/>
      <c r="O178" s="161"/>
      <c r="P178" s="161"/>
      <c r="Q178" s="161"/>
    </row>
    <row r="179" spans="1:18" ht="15" customHeight="1">
      <c r="A179" s="150"/>
      <c r="B179" s="156"/>
      <c r="C179" s="59"/>
      <c r="D179" s="260"/>
      <c r="E179" s="261" t="s">
        <v>631</v>
      </c>
      <c r="F179" s="261"/>
      <c r="G179" s="157"/>
      <c r="H179" s="157"/>
      <c r="I179" s="157"/>
      <c r="J179" s="157"/>
      <c r="K179" s="163"/>
      <c r="L179" s="163"/>
      <c r="M179" s="163"/>
      <c r="N179" s="168"/>
      <c r="O179" s="161"/>
      <c r="P179" s="161"/>
      <c r="Q179" s="161"/>
    </row>
    <row r="180" spans="1:18" ht="15" customHeight="1">
      <c r="A180" s="150"/>
      <c r="B180" s="156"/>
      <c r="C180" s="59"/>
      <c r="D180" s="260"/>
      <c r="E180" s="261" t="s">
        <v>632</v>
      </c>
      <c r="F180" s="261"/>
      <c r="G180" s="157"/>
      <c r="H180" s="157"/>
      <c r="I180" s="157"/>
      <c r="J180" s="157"/>
      <c r="K180" s="163"/>
      <c r="L180" s="163"/>
      <c r="M180" s="163"/>
      <c r="N180" s="168"/>
      <c r="O180" s="161"/>
      <c r="P180" s="161"/>
      <c r="Q180" s="161"/>
    </row>
    <row r="181" spans="1:18" ht="15" customHeight="1">
      <c r="A181" s="150"/>
      <c r="B181" s="156"/>
      <c r="C181" s="59"/>
      <c r="D181" s="260"/>
      <c r="E181" s="261" t="s">
        <v>633</v>
      </c>
      <c r="F181" s="261"/>
      <c r="G181" s="157"/>
      <c r="H181" s="157"/>
      <c r="I181" s="157"/>
      <c r="J181" s="157"/>
      <c r="K181" s="163"/>
      <c r="L181" s="163"/>
      <c r="M181" s="163"/>
      <c r="N181" s="168"/>
      <c r="O181" s="161"/>
      <c r="P181" s="161"/>
      <c r="Q181" s="161"/>
    </row>
    <row r="182" spans="1:18" ht="15" customHeight="1">
      <c r="A182" s="150"/>
      <c r="B182" s="156"/>
      <c r="C182" s="59"/>
      <c r="D182" s="260"/>
      <c r="E182" s="261" t="s">
        <v>634</v>
      </c>
      <c r="F182" s="261"/>
      <c r="G182" s="157"/>
      <c r="H182" s="157"/>
      <c r="I182" s="157"/>
      <c r="J182" s="157"/>
      <c r="K182" s="163"/>
      <c r="L182" s="163"/>
      <c r="M182" s="163"/>
      <c r="N182" s="168"/>
      <c r="O182" s="161"/>
      <c r="P182" s="161"/>
      <c r="Q182" s="161"/>
    </row>
    <row r="183" spans="1:18" ht="15" customHeight="1">
      <c r="A183" s="150"/>
      <c r="B183" s="156"/>
      <c r="C183" s="59"/>
      <c r="D183" s="260"/>
      <c r="E183" s="261" t="s">
        <v>635</v>
      </c>
      <c r="F183" s="261"/>
      <c r="G183" s="157"/>
      <c r="H183" s="157"/>
      <c r="I183" s="157"/>
      <c r="J183" s="157"/>
      <c r="K183" s="163"/>
      <c r="L183" s="163"/>
      <c r="M183" s="163"/>
      <c r="N183" s="168"/>
      <c r="O183" s="161"/>
      <c r="P183" s="161"/>
      <c r="Q183" s="161"/>
    </row>
    <row r="184" spans="1:18" ht="36.75" customHeight="1">
      <c r="A184" s="150"/>
      <c r="B184" s="156"/>
      <c r="C184" s="59"/>
      <c r="D184" s="260"/>
      <c r="E184" s="261" t="s">
        <v>636</v>
      </c>
      <c r="F184" s="261"/>
      <c r="G184" s="157"/>
      <c r="H184" s="157"/>
      <c r="I184" s="157"/>
      <c r="J184" s="157"/>
      <c r="K184" s="163"/>
      <c r="L184" s="163"/>
      <c r="M184" s="163"/>
      <c r="N184" s="168"/>
      <c r="O184" s="161"/>
      <c r="P184" s="161"/>
      <c r="Q184" s="161"/>
    </row>
    <row r="185" spans="1:18" ht="41.25" customHeight="1">
      <c r="A185" s="150"/>
      <c r="B185" s="156"/>
      <c r="C185" s="460" t="s">
        <v>957</v>
      </c>
      <c r="D185" s="773" t="s">
        <v>637</v>
      </c>
      <c r="E185" s="774"/>
      <c r="F185" s="213" t="s">
        <v>644</v>
      </c>
      <c r="G185" s="157" t="s">
        <v>271</v>
      </c>
      <c r="H185" s="157" t="s">
        <v>202</v>
      </c>
      <c r="I185" s="186" t="s">
        <v>645</v>
      </c>
      <c r="J185" s="157" t="s">
        <v>647</v>
      </c>
      <c r="K185" s="163"/>
      <c r="L185" s="163">
        <f>R185/1000</f>
        <v>30000</v>
      </c>
      <c r="M185" s="163"/>
      <c r="N185" s="168">
        <f t="shared" ref="N185" si="29">K185+L185+M185</f>
        <v>30000</v>
      </c>
      <c r="O185" s="161"/>
      <c r="P185" s="161"/>
      <c r="Q185" s="161"/>
      <c r="R185" s="2">
        <v>30000000</v>
      </c>
    </row>
    <row r="186" spans="1:18" ht="29.25" customHeight="1">
      <c r="A186" s="150"/>
      <c r="B186" s="156"/>
      <c r="C186" s="59"/>
      <c r="D186" s="260"/>
      <c r="E186" s="261" t="s">
        <v>639</v>
      </c>
      <c r="F186" s="261"/>
      <c r="G186" s="157"/>
      <c r="H186" s="157"/>
      <c r="I186" s="157"/>
      <c r="J186" s="157"/>
      <c r="K186" s="163"/>
      <c r="L186" s="163"/>
      <c r="M186" s="163"/>
      <c r="N186" s="168"/>
      <c r="O186" s="161"/>
      <c r="P186" s="161"/>
      <c r="Q186" s="161"/>
    </row>
    <row r="187" spans="1:18" ht="29.25" customHeight="1">
      <c r="A187" s="150"/>
      <c r="B187" s="156"/>
      <c r="C187" s="59"/>
      <c r="D187" s="260"/>
      <c r="E187" s="261" t="s">
        <v>640</v>
      </c>
      <c r="F187" s="261"/>
      <c r="G187" s="157"/>
      <c r="H187" s="157"/>
      <c r="I187" s="157"/>
      <c r="J187" s="157"/>
      <c r="K187" s="163"/>
      <c r="L187" s="163"/>
      <c r="M187" s="163"/>
      <c r="N187" s="168"/>
      <c r="O187" s="161"/>
      <c r="P187" s="161"/>
      <c r="Q187" s="161"/>
    </row>
    <row r="188" spans="1:18" ht="29.25" customHeight="1">
      <c r="A188" s="150"/>
      <c r="B188" s="156"/>
      <c r="C188" s="59"/>
      <c r="D188" s="260"/>
      <c r="E188" s="261" t="s">
        <v>641</v>
      </c>
      <c r="F188" s="261"/>
      <c r="G188" s="157"/>
      <c r="H188" s="157"/>
      <c r="I188" s="157"/>
      <c r="J188" s="157"/>
      <c r="K188" s="163"/>
      <c r="L188" s="163"/>
      <c r="M188" s="163"/>
      <c r="N188" s="168"/>
      <c r="O188" s="161"/>
      <c r="P188" s="161"/>
      <c r="Q188" s="161"/>
    </row>
    <row r="189" spans="1:18" ht="16.5" customHeight="1">
      <c r="A189" s="150"/>
      <c r="B189" s="156"/>
      <c r="C189" s="59"/>
      <c r="D189" s="260"/>
      <c r="E189" s="261" t="s">
        <v>642</v>
      </c>
      <c r="F189" s="261"/>
      <c r="G189" s="157"/>
      <c r="H189" s="157"/>
      <c r="I189" s="157"/>
      <c r="J189" s="157"/>
      <c r="K189" s="163"/>
      <c r="L189" s="163"/>
      <c r="M189" s="163"/>
      <c r="N189" s="168"/>
      <c r="O189" s="161"/>
      <c r="P189" s="161"/>
      <c r="Q189" s="161"/>
    </row>
    <row r="190" spans="1:18" ht="35.25" customHeight="1">
      <c r="A190" s="150"/>
      <c r="B190" s="156"/>
      <c r="C190" s="59"/>
      <c r="D190" s="260"/>
      <c r="E190" s="261" t="s">
        <v>643</v>
      </c>
      <c r="F190" s="261"/>
      <c r="G190" s="157"/>
      <c r="H190" s="157"/>
      <c r="I190" s="157"/>
      <c r="J190" s="157"/>
      <c r="K190" s="163"/>
      <c r="L190" s="163"/>
      <c r="M190" s="163"/>
      <c r="N190" s="168"/>
      <c r="O190" s="161"/>
      <c r="P190" s="161"/>
      <c r="Q190" s="161"/>
    </row>
    <row r="191" spans="1:18" ht="16.5" customHeight="1">
      <c r="A191" s="150"/>
      <c r="B191" s="156"/>
      <c r="C191" s="460" t="s">
        <v>957</v>
      </c>
      <c r="D191" s="773" t="s">
        <v>648</v>
      </c>
      <c r="E191" s="774"/>
      <c r="F191" s="213" t="s">
        <v>650</v>
      </c>
      <c r="G191" s="157" t="s">
        <v>271</v>
      </c>
      <c r="H191" s="157" t="s">
        <v>202</v>
      </c>
      <c r="I191" s="157"/>
      <c r="J191" s="213" t="s">
        <v>654</v>
      </c>
      <c r="K191" s="163"/>
      <c r="L191" s="163">
        <f>R191/1000</f>
        <v>5000</v>
      </c>
      <c r="M191" s="163"/>
      <c r="N191" s="168">
        <f t="shared" ref="N191" si="30">K191+L191+M191</f>
        <v>5000</v>
      </c>
      <c r="O191" s="161"/>
      <c r="P191" s="161"/>
      <c r="Q191" s="161"/>
      <c r="R191" s="2">
        <v>5000000</v>
      </c>
    </row>
    <row r="192" spans="1:18" ht="35.25" customHeight="1">
      <c r="A192" s="150"/>
      <c r="B192" s="156"/>
      <c r="C192" s="59"/>
      <c r="D192" s="260"/>
      <c r="E192" s="261" t="s">
        <v>653</v>
      </c>
      <c r="F192" s="261"/>
      <c r="G192" s="157"/>
      <c r="H192" s="157"/>
      <c r="I192" s="157"/>
      <c r="J192" s="157"/>
      <c r="K192" s="163"/>
      <c r="L192" s="163"/>
      <c r="M192" s="163"/>
      <c r="N192" s="168"/>
      <c r="O192" s="161"/>
      <c r="P192" s="161"/>
      <c r="Q192" s="161"/>
    </row>
    <row r="193" spans="1:18" ht="36.75" customHeight="1">
      <c r="A193" s="150"/>
      <c r="B193" s="156"/>
      <c r="C193" s="59"/>
      <c r="D193" s="260"/>
      <c r="E193" s="261" t="s">
        <v>652</v>
      </c>
      <c r="F193" s="261"/>
      <c r="G193" s="157"/>
      <c r="H193" s="157"/>
      <c r="I193" s="157"/>
      <c r="J193" s="157"/>
      <c r="K193" s="163"/>
      <c r="L193" s="163"/>
      <c r="M193" s="163"/>
      <c r="N193" s="168"/>
      <c r="O193" s="161"/>
      <c r="P193" s="161"/>
      <c r="Q193" s="161"/>
    </row>
    <row r="194" spans="1:18" ht="16.5" customHeight="1">
      <c r="A194" s="150"/>
      <c r="B194" s="156"/>
      <c r="C194" s="59"/>
      <c r="D194" s="260"/>
      <c r="E194" s="261" t="s">
        <v>651</v>
      </c>
      <c r="F194" s="261"/>
      <c r="G194" s="157"/>
      <c r="H194" s="157"/>
      <c r="I194" s="157"/>
      <c r="J194" s="157"/>
      <c r="K194" s="163"/>
      <c r="L194" s="163"/>
      <c r="M194" s="163"/>
      <c r="N194" s="168"/>
      <c r="O194" s="161"/>
      <c r="P194" s="161"/>
      <c r="Q194" s="161"/>
    </row>
    <row r="195" spans="1:18" ht="34.5" customHeight="1">
      <c r="A195" s="150"/>
      <c r="B195" s="156"/>
      <c r="C195" s="460" t="s">
        <v>957</v>
      </c>
      <c r="D195" s="773" t="s">
        <v>798</v>
      </c>
      <c r="E195" s="774"/>
      <c r="F195" s="213" t="s">
        <v>772</v>
      </c>
      <c r="G195" s="157" t="s">
        <v>271</v>
      </c>
      <c r="H195" s="157" t="s">
        <v>202</v>
      </c>
      <c r="I195" s="278" t="s">
        <v>801</v>
      </c>
      <c r="J195" s="213" t="s">
        <v>799</v>
      </c>
      <c r="K195" s="163"/>
      <c r="L195" s="163"/>
      <c r="M195" s="163">
        <v>5000</v>
      </c>
      <c r="N195" s="168">
        <f t="shared" ref="N195:N196" si="31">K195+L195+M195</f>
        <v>5000</v>
      </c>
      <c r="O195" s="161"/>
      <c r="P195" s="161"/>
      <c r="Q195" s="161"/>
      <c r="R195" s="2">
        <v>5000000</v>
      </c>
    </row>
    <row r="196" spans="1:18" ht="33.75" customHeight="1">
      <c r="A196" s="150"/>
      <c r="B196" s="156"/>
      <c r="C196" s="460" t="s">
        <v>957</v>
      </c>
      <c r="D196" s="831" t="s">
        <v>802</v>
      </c>
      <c r="E196" s="774"/>
      <c r="F196" s="213" t="s">
        <v>804</v>
      </c>
      <c r="G196" s="157" t="s">
        <v>271</v>
      </c>
      <c r="H196" s="157" t="s">
        <v>202</v>
      </c>
      <c r="I196" s="275" t="s">
        <v>732</v>
      </c>
      <c r="J196" s="213" t="s">
        <v>806</v>
      </c>
      <c r="K196" s="163"/>
      <c r="L196" s="163">
        <v>5000</v>
      </c>
      <c r="M196" s="163"/>
      <c r="N196" s="168">
        <f t="shared" si="31"/>
        <v>5000</v>
      </c>
      <c r="O196" s="161"/>
      <c r="P196" s="161"/>
      <c r="Q196" s="161"/>
    </row>
    <row r="197" spans="1:18" ht="34.5" customHeight="1">
      <c r="A197" s="150"/>
      <c r="B197" s="156"/>
      <c r="C197" s="59"/>
      <c r="D197" s="260"/>
      <c r="E197" s="261" t="s">
        <v>807</v>
      </c>
      <c r="F197" s="261"/>
      <c r="G197" s="157"/>
      <c r="H197" s="157"/>
      <c r="I197" s="157"/>
      <c r="J197" s="157"/>
      <c r="K197" s="163"/>
      <c r="L197" s="163"/>
      <c r="M197" s="163"/>
      <c r="N197" s="168"/>
      <c r="O197" s="161"/>
      <c r="P197" s="161"/>
      <c r="Q197" s="161"/>
    </row>
    <row r="198" spans="1:18" ht="16.5" customHeight="1">
      <c r="A198" s="150"/>
      <c r="B198" s="156"/>
      <c r="C198" s="59"/>
      <c r="D198" s="260"/>
      <c r="E198" s="261" t="s">
        <v>808</v>
      </c>
      <c r="F198" s="261"/>
      <c r="G198" s="157"/>
      <c r="H198" s="157"/>
      <c r="I198" s="157"/>
      <c r="J198" s="157"/>
      <c r="K198" s="163"/>
      <c r="L198" s="163"/>
      <c r="M198" s="163"/>
      <c r="N198" s="168"/>
      <c r="O198" s="161"/>
      <c r="P198" s="161"/>
      <c r="Q198" s="161"/>
    </row>
    <row r="199" spans="1:18" ht="36" customHeight="1">
      <c r="A199" s="150"/>
      <c r="B199" s="156"/>
      <c r="C199" s="460" t="s">
        <v>957</v>
      </c>
      <c r="D199" s="831" t="s">
        <v>809</v>
      </c>
      <c r="E199" s="774"/>
      <c r="F199" s="213" t="s">
        <v>814</v>
      </c>
      <c r="G199" s="157" t="s">
        <v>271</v>
      </c>
      <c r="H199" s="157" t="s">
        <v>202</v>
      </c>
      <c r="I199" s="275" t="s">
        <v>732</v>
      </c>
      <c r="J199" s="213" t="s">
        <v>280</v>
      </c>
      <c r="K199" s="163"/>
      <c r="L199" s="163">
        <f t="shared" ref="L199:L201" si="32">R199/1000</f>
        <v>5000</v>
      </c>
      <c r="M199" s="163"/>
      <c r="N199" s="168">
        <f t="shared" ref="N199:N201" si="33">K199+L199+M199</f>
        <v>5000</v>
      </c>
      <c r="O199" s="161"/>
      <c r="P199" s="161"/>
      <c r="Q199" s="161"/>
      <c r="R199" s="2">
        <v>5000000</v>
      </c>
    </row>
    <row r="200" spans="1:18" ht="33.75" customHeight="1">
      <c r="A200" s="150"/>
      <c r="B200" s="156"/>
      <c r="C200" s="460" t="s">
        <v>957</v>
      </c>
      <c r="D200" s="831" t="s">
        <v>810</v>
      </c>
      <c r="E200" s="774"/>
      <c r="F200" s="213" t="s">
        <v>814</v>
      </c>
      <c r="G200" s="157" t="s">
        <v>271</v>
      </c>
      <c r="H200" s="157" t="s">
        <v>202</v>
      </c>
      <c r="I200" s="275" t="s">
        <v>732</v>
      </c>
      <c r="J200" s="213" t="s">
        <v>280</v>
      </c>
      <c r="K200" s="163"/>
      <c r="L200" s="163">
        <f t="shared" si="32"/>
        <v>3000</v>
      </c>
      <c r="M200" s="163"/>
      <c r="N200" s="168">
        <f t="shared" si="33"/>
        <v>3000</v>
      </c>
      <c r="O200" s="161"/>
      <c r="P200" s="161"/>
      <c r="Q200" s="161"/>
      <c r="R200" s="2">
        <v>3000000</v>
      </c>
    </row>
    <row r="201" spans="1:18" ht="16.5" customHeight="1">
      <c r="A201" s="150"/>
      <c r="B201" s="156"/>
      <c r="C201" s="460" t="s">
        <v>957</v>
      </c>
      <c r="D201" s="785" t="s">
        <v>811</v>
      </c>
      <c r="E201" s="786"/>
      <c r="F201" s="213" t="s">
        <v>815</v>
      </c>
      <c r="G201" s="157" t="s">
        <v>271</v>
      </c>
      <c r="H201" s="157" t="s">
        <v>202</v>
      </c>
      <c r="I201" s="275" t="s">
        <v>732</v>
      </c>
      <c r="J201" s="157" t="s">
        <v>304</v>
      </c>
      <c r="K201" s="163"/>
      <c r="L201" s="163">
        <f t="shared" si="32"/>
        <v>500</v>
      </c>
      <c r="M201" s="163"/>
      <c r="N201" s="168">
        <f t="shared" si="33"/>
        <v>500</v>
      </c>
      <c r="O201" s="161"/>
      <c r="P201" s="161"/>
      <c r="Q201" s="161"/>
      <c r="R201" s="2">
        <v>500000</v>
      </c>
    </row>
    <row r="202" spans="1:18" ht="16.5" customHeight="1">
      <c r="A202" s="150"/>
      <c r="B202" s="156"/>
      <c r="C202" s="59"/>
      <c r="D202" s="274"/>
      <c r="E202" s="275" t="s">
        <v>812</v>
      </c>
      <c r="F202" s="275"/>
      <c r="G202" s="157"/>
      <c r="H202" s="157"/>
      <c r="I202" s="157"/>
      <c r="J202" s="157"/>
      <c r="K202" s="163"/>
      <c r="L202" s="163"/>
      <c r="M202" s="163"/>
      <c r="N202" s="168"/>
      <c r="O202" s="161"/>
      <c r="P202" s="161"/>
      <c r="Q202" s="161"/>
    </row>
    <row r="203" spans="1:18" ht="16.5" customHeight="1">
      <c r="A203" s="150"/>
      <c r="B203" s="156"/>
      <c r="C203" s="59"/>
      <c r="D203" s="274"/>
      <c r="E203" s="275" t="s">
        <v>813</v>
      </c>
      <c r="F203" s="275"/>
      <c r="G203" s="157"/>
      <c r="H203" s="157"/>
      <c r="I203" s="157"/>
      <c r="J203" s="157"/>
      <c r="K203" s="163"/>
      <c r="L203" s="163"/>
      <c r="M203" s="163"/>
      <c r="N203" s="168"/>
      <c r="O203" s="161"/>
      <c r="P203" s="161"/>
      <c r="Q203" s="161"/>
    </row>
    <row r="204" spans="1:18" ht="39" customHeight="1">
      <c r="A204" s="150"/>
      <c r="B204" s="156"/>
      <c r="C204" s="460" t="s">
        <v>957</v>
      </c>
      <c r="D204" s="773" t="s">
        <v>819</v>
      </c>
      <c r="E204" s="774"/>
      <c r="F204" s="221" t="s">
        <v>829</v>
      </c>
      <c r="G204" s="157" t="s">
        <v>271</v>
      </c>
      <c r="H204" s="157" t="s">
        <v>202</v>
      </c>
      <c r="I204" s="286" t="s">
        <v>830</v>
      </c>
      <c r="J204" s="213" t="s">
        <v>831</v>
      </c>
      <c r="K204" s="163"/>
      <c r="L204" s="163">
        <f t="shared" ref="L204" si="34">R204/1000</f>
        <v>5000</v>
      </c>
      <c r="M204" s="163"/>
      <c r="N204" s="168">
        <f t="shared" ref="N204" si="35">K204+L204+M204</f>
        <v>5000</v>
      </c>
      <c r="O204" s="161"/>
      <c r="P204" s="161"/>
      <c r="Q204" s="161"/>
      <c r="R204" s="2">
        <v>5000000</v>
      </c>
    </row>
    <row r="205" spans="1:18" ht="16.5" customHeight="1">
      <c r="A205" s="150"/>
      <c r="B205" s="156"/>
      <c r="C205" s="59"/>
      <c r="D205" s="2"/>
      <c r="E205" s="275" t="s">
        <v>825</v>
      </c>
      <c r="F205" s="275"/>
      <c r="G205" s="157"/>
      <c r="H205" s="157"/>
      <c r="I205" s="157"/>
      <c r="J205" s="157"/>
      <c r="K205" s="163"/>
      <c r="L205" s="163"/>
      <c r="M205" s="163"/>
      <c r="N205" s="168"/>
      <c r="O205" s="161"/>
      <c r="P205" s="161"/>
      <c r="Q205" s="161"/>
    </row>
    <row r="206" spans="1:18" ht="16.5" customHeight="1">
      <c r="A206" s="150"/>
      <c r="B206" s="156"/>
      <c r="C206" s="59"/>
      <c r="D206" s="2"/>
      <c r="E206" s="275" t="s">
        <v>824</v>
      </c>
      <c r="F206" s="275"/>
      <c r="G206" s="157"/>
      <c r="H206" s="157"/>
      <c r="I206" s="157"/>
      <c r="J206" s="157"/>
      <c r="K206" s="163"/>
      <c r="L206" s="163"/>
      <c r="M206" s="163"/>
      <c r="N206" s="168"/>
      <c r="O206" s="161"/>
      <c r="P206" s="161"/>
      <c r="Q206" s="161"/>
    </row>
    <row r="207" spans="1:18" ht="16.5" customHeight="1">
      <c r="A207" s="150"/>
      <c r="B207" s="156"/>
      <c r="C207" s="59"/>
      <c r="D207" s="2"/>
      <c r="E207" s="275" t="s">
        <v>823</v>
      </c>
      <c r="F207" s="275"/>
      <c r="G207" s="157"/>
      <c r="H207" s="157"/>
      <c r="I207" s="157"/>
      <c r="J207" s="157"/>
      <c r="K207" s="163"/>
      <c r="L207" s="163"/>
      <c r="M207" s="163"/>
      <c r="N207" s="168"/>
      <c r="O207" s="161"/>
      <c r="P207" s="161"/>
      <c r="Q207" s="161"/>
    </row>
    <row r="208" spans="1:18" ht="30" customHeight="1">
      <c r="A208" s="150"/>
      <c r="B208" s="156"/>
      <c r="C208" s="59"/>
      <c r="D208" s="2"/>
      <c r="E208" s="275" t="s">
        <v>822</v>
      </c>
      <c r="F208" s="275"/>
      <c r="G208" s="157"/>
      <c r="H208" s="157"/>
      <c r="I208" s="157"/>
      <c r="J208" s="157"/>
      <c r="K208" s="163"/>
      <c r="L208" s="163"/>
      <c r="M208" s="163"/>
      <c r="N208" s="168"/>
      <c r="O208" s="161"/>
      <c r="P208" s="161"/>
      <c r="Q208" s="161"/>
    </row>
    <row r="209" spans="1:18" ht="30" customHeight="1">
      <c r="A209" s="150"/>
      <c r="B209" s="156"/>
      <c r="C209" s="59"/>
      <c r="D209" s="2"/>
      <c r="E209" s="275" t="s">
        <v>821</v>
      </c>
      <c r="F209" s="275"/>
      <c r="G209" s="157"/>
      <c r="H209" s="157"/>
      <c r="I209" s="157"/>
      <c r="J209" s="157"/>
      <c r="K209" s="163"/>
      <c r="L209" s="163"/>
      <c r="M209" s="163"/>
      <c r="N209" s="168"/>
      <c r="O209" s="161"/>
      <c r="P209" s="161"/>
      <c r="Q209" s="161"/>
    </row>
    <row r="210" spans="1:18" ht="15" customHeight="1">
      <c r="A210" s="150"/>
      <c r="B210" s="156"/>
      <c r="C210" s="59"/>
      <c r="D210" s="2"/>
      <c r="E210" s="275" t="s">
        <v>820</v>
      </c>
      <c r="F210" s="275"/>
      <c r="G210" s="157"/>
      <c r="H210" s="157"/>
      <c r="I210" s="157"/>
      <c r="J210" s="157"/>
      <c r="K210" s="163"/>
      <c r="L210" s="163"/>
      <c r="M210" s="163"/>
      <c r="N210" s="168"/>
      <c r="O210" s="161"/>
      <c r="P210" s="161"/>
      <c r="Q210" s="161"/>
    </row>
    <row r="211" spans="1:18" ht="30" customHeight="1">
      <c r="A211" s="150"/>
      <c r="B211" s="156"/>
      <c r="C211" s="59"/>
      <c r="D211" s="2"/>
      <c r="E211" s="275" t="s">
        <v>826</v>
      </c>
      <c r="F211" s="275"/>
      <c r="G211" s="157"/>
      <c r="H211" s="157"/>
      <c r="I211" s="157"/>
      <c r="J211" s="157"/>
      <c r="K211" s="163"/>
      <c r="L211" s="163"/>
      <c r="M211" s="163"/>
      <c r="N211" s="168"/>
      <c r="O211" s="161"/>
      <c r="P211" s="161"/>
      <c r="Q211" s="161"/>
    </row>
    <row r="212" spans="1:18" ht="30" customHeight="1">
      <c r="A212" s="150"/>
      <c r="B212" s="156"/>
      <c r="C212" s="59"/>
      <c r="D212" s="2"/>
      <c r="E212" s="275" t="s">
        <v>827</v>
      </c>
      <c r="F212" s="275"/>
      <c r="G212" s="157"/>
      <c r="H212" s="157"/>
      <c r="I212" s="157"/>
      <c r="J212" s="157"/>
      <c r="K212" s="163"/>
      <c r="L212" s="163"/>
      <c r="M212" s="163"/>
      <c r="N212" s="168"/>
      <c r="O212" s="161"/>
      <c r="P212" s="161"/>
      <c r="Q212" s="161"/>
    </row>
    <row r="213" spans="1:18" ht="68.25" customHeight="1">
      <c r="A213" s="150"/>
      <c r="B213" s="156"/>
      <c r="C213" s="460" t="s">
        <v>957</v>
      </c>
      <c r="D213" s="831" t="s">
        <v>832</v>
      </c>
      <c r="E213" s="774"/>
      <c r="F213" s="221" t="s">
        <v>848</v>
      </c>
      <c r="G213" s="157" t="s">
        <v>271</v>
      </c>
      <c r="H213" s="157" t="s">
        <v>202</v>
      </c>
      <c r="I213" s="278" t="s">
        <v>849</v>
      </c>
      <c r="J213" s="213" t="s">
        <v>850</v>
      </c>
      <c r="K213" s="163"/>
      <c r="L213" s="163"/>
      <c r="M213" s="163">
        <f>R213/1000</f>
        <v>3000000</v>
      </c>
      <c r="N213" s="168">
        <f t="shared" ref="N213" si="36">K213+L213+M213</f>
        <v>3000000</v>
      </c>
      <c r="O213" s="161"/>
      <c r="P213" s="161"/>
      <c r="Q213" s="161"/>
      <c r="R213" s="2">
        <v>3000000000</v>
      </c>
    </row>
    <row r="214" spans="1:18" ht="30" customHeight="1">
      <c r="A214" s="150"/>
      <c r="B214" s="156"/>
      <c r="C214" s="59"/>
      <c r="D214" s="2"/>
      <c r="E214" s="275" t="s">
        <v>833</v>
      </c>
      <c r="F214" s="275"/>
      <c r="G214" s="157"/>
      <c r="H214" s="157"/>
      <c r="I214" s="157"/>
      <c r="J214" s="157"/>
      <c r="K214" s="163"/>
      <c r="L214" s="163"/>
      <c r="M214" s="163"/>
      <c r="N214" s="168"/>
      <c r="O214" s="161"/>
      <c r="P214" s="161"/>
      <c r="Q214" s="161"/>
    </row>
    <row r="215" spans="1:18" ht="30" customHeight="1">
      <c r="A215" s="150"/>
      <c r="B215" s="156"/>
      <c r="C215" s="59"/>
      <c r="D215" s="2"/>
      <c r="E215" s="275" t="s">
        <v>834</v>
      </c>
      <c r="F215" s="275"/>
      <c r="G215" s="157"/>
      <c r="H215" s="157"/>
      <c r="I215" s="157"/>
      <c r="J215" s="157"/>
      <c r="K215" s="163"/>
      <c r="L215" s="163"/>
      <c r="M215" s="163"/>
      <c r="N215" s="168"/>
      <c r="O215" s="161"/>
      <c r="P215" s="161"/>
      <c r="Q215" s="161"/>
    </row>
    <row r="216" spans="1:18" ht="30" customHeight="1">
      <c r="A216" s="150"/>
      <c r="B216" s="156"/>
      <c r="C216" s="59"/>
      <c r="D216" s="2"/>
      <c r="E216" s="275" t="s">
        <v>835</v>
      </c>
      <c r="F216" s="275"/>
      <c r="G216" s="157"/>
      <c r="H216" s="157"/>
      <c r="I216" s="157"/>
      <c r="J216" s="157"/>
      <c r="K216" s="163"/>
      <c r="L216" s="163"/>
      <c r="M216" s="163"/>
      <c r="N216" s="168"/>
      <c r="O216" s="161"/>
      <c r="P216" s="161"/>
      <c r="Q216" s="161"/>
    </row>
    <row r="217" spans="1:18" ht="30" customHeight="1">
      <c r="A217" s="150"/>
      <c r="B217" s="156"/>
      <c r="C217" s="59"/>
      <c r="D217" s="2"/>
      <c r="E217" s="275" t="s">
        <v>836</v>
      </c>
      <c r="F217" s="275"/>
      <c r="G217" s="157"/>
      <c r="H217" s="157"/>
      <c r="I217" s="157"/>
      <c r="J217" s="157"/>
      <c r="K217" s="163"/>
      <c r="L217" s="163"/>
      <c r="M217" s="163"/>
      <c r="N217" s="168"/>
      <c r="O217" s="161"/>
      <c r="P217" s="161"/>
      <c r="Q217" s="161"/>
    </row>
    <row r="218" spans="1:18" ht="30" customHeight="1">
      <c r="A218" s="150"/>
      <c r="B218" s="156"/>
      <c r="C218" s="59"/>
      <c r="D218" s="2"/>
      <c r="E218" s="275" t="s">
        <v>837</v>
      </c>
      <c r="F218" s="275"/>
      <c r="G218" s="157"/>
      <c r="H218" s="157"/>
      <c r="I218" s="157"/>
      <c r="J218" s="157"/>
      <c r="K218" s="163"/>
      <c r="L218" s="163"/>
      <c r="M218" s="163"/>
      <c r="N218" s="168"/>
      <c r="O218" s="161"/>
      <c r="P218" s="161"/>
      <c r="Q218" s="161"/>
    </row>
    <row r="219" spans="1:18" ht="30" customHeight="1">
      <c r="A219" s="150"/>
      <c r="B219" s="156"/>
      <c r="C219" s="59"/>
      <c r="D219" s="2"/>
      <c r="E219" s="275" t="s">
        <v>838</v>
      </c>
      <c r="F219" s="275"/>
      <c r="G219" s="157"/>
      <c r="H219" s="157"/>
      <c r="I219" s="157"/>
      <c r="J219" s="157"/>
      <c r="K219" s="163"/>
      <c r="L219" s="163"/>
      <c r="M219" s="163"/>
      <c r="N219" s="168"/>
      <c r="O219" s="161"/>
      <c r="P219" s="161"/>
      <c r="Q219" s="161"/>
    </row>
    <row r="220" spans="1:18" ht="30" customHeight="1">
      <c r="A220" s="150"/>
      <c r="B220" s="156"/>
      <c r="C220" s="59"/>
      <c r="D220" s="2"/>
      <c r="E220" s="275" t="s">
        <v>839</v>
      </c>
      <c r="F220" s="275"/>
      <c r="G220" s="157"/>
      <c r="H220" s="157"/>
      <c r="I220" s="157"/>
      <c r="J220" s="157"/>
      <c r="K220" s="163"/>
      <c r="L220" s="163"/>
      <c r="M220" s="163"/>
      <c r="N220" s="168"/>
      <c r="O220" s="161"/>
      <c r="P220" s="161"/>
      <c r="Q220" s="161"/>
    </row>
    <row r="221" spans="1:18" ht="30" customHeight="1">
      <c r="A221" s="150"/>
      <c r="B221" s="156"/>
      <c r="C221" s="59"/>
      <c r="D221" s="2"/>
      <c r="E221" s="275" t="s">
        <v>840</v>
      </c>
      <c r="F221" s="275"/>
      <c r="G221" s="157"/>
      <c r="H221" s="157"/>
      <c r="I221" s="157"/>
      <c r="J221" s="157"/>
      <c r="K221" s="163"/>
      <c r="L221" s="163"/>
      <c r="M221" s="163"/>
      <c r="N221" s="168"/>
      <c r="O221" s="161"/>
      <c r="P221" s="161"/>
      <c r="Q221" s="161"/>
    </row>
    <row r="222" spans="1:18" ht="30" customHeight="1">
      <c r="A222" s="150"/>
      <c r="B222" s="156"/>
      <c r="C222" s="59"/>
      <c r="D222" s="2"/>
      <c r="E222" s="275" t="s">
        <v>841</v>
      </c>
      <c r="F222" s="275"/>
      <c r="G222" s="157"/>
      <c r="H222" s="157"/>
      <c r="I222" s="157"/>
      <c r="J222" s="157"/>
      <c r="K222" s="163"/>
      <c r="L222" s="163"/>
      <c r="M222" s="163"/>
      <c r="N222" s="168"/>
      <c r="O222" s="161"/>
      <c r="P222" s="161"/>
      <c r="Q222" s="161"/>
    </row>
    <row r="223" spans="1:18" ht="30" customHeight="1">
      <c r="A223" s="150"/>
      <c r="B223" s="156"/>
      <c r="C223" s="59"/>
      <c r="D223" s="2"/>
      <c r="E223" s="275" t="s">
        <v>846</v>
      </c>
      <c r="F223" s="275"/>
      <c r="G223" s="157"/>
      <c r="H223" s="157"/>
      <c r="I223" s="157"/>
      <c r="J223" s="157"/>
      <c r="K223" s="163"/>
      <c r="L223" s="163"/>
      <c r="M223" s="163"/>
      <c r="N223" s="168"/>
      <c r="O223" s="161"/>
      <c r="P223" s="161"/>
      <c r="Q223" s="161"/>
    </row>
    <row r="224" spans="1:18" ht="30" customHeight="1">
      <c r="A224" s="150"/>
      <c r="B224" s="156"/>
      <c r="C224" s="59"/>
      <c r="D224" s="2"/>
      <c r="E224" s="275" t="s">
        <v>842</v>
      </c>
      <c r="F224" s="275"/>
      <c r="G224" s="157"/>
      <c r="H224" s="157"/>
      <c r="I224" s="157"/>
      <c r="J224" s="157"/>
      <c r="K224" s="163"/>
      <c r="L224" s="163"/>
      <c r="M224" s="163"/>
      <c r="N224" s="168"/>
      <c r="O224" s="161"/>
      <c r="P224" s="161"/>
      <c r="Q224" s="161"/>
    </row>
    <row r="225" spans="1:18" ht="30" customHeight="1">
      <c r="A225" s="150"/>
      <c r="B225" s="156"/>
      <c r="C225" s="59"/>
      <c r="D225" s="2"/>
      <c r="E225" s="275" t="s">
        <v>844</v>
      </c>
      <c r="F225" s="275"/>
      <c r="G225" s="157"/>
      <c r="H225" s="157"/>
      <c r="I225" s="157"/>
      <c r="J225" s="157"/>
      <c r="K225" s="163"/>
      <c r="L225" s="163"/>
      <c r="M225" s="163"/>
      <c r="N225" s="168"/>
      <c r="O225" s="161"/>
      <c r="P225" s="161"/>
      <c r="Q225" s="161"/>
    </row>
    <row r="226" spans="1:18" ht="16.5" customHeight="1">
      <c r="A226" s="150"/>
      <c r="B226" s="156"/>
      <c r="C226" s="59"/>
      <c r="D226" s="2"/>
      <c r="E226" s="275" t="s">
        <v>843</v>
      </c>
      <c r="F226" s="275"/>
      <c r="G226" s="157"/>
      <c r="H226" s="157"/>
      <c r="I226" s="157"/>
      <c r="J226" s="157"/>
      <c r="K226" s="163"/>
      <c r="L226" s="163"/>
      <c r="M226" s="163"/>
      <c r="N226" s="168"/>
      <c r="O226" s="161"/>
      <c r="P226" s="161"/>
      <c r="Q226" s="161"/>
    </row>
    <row r="227" spans="1:18" ht="16.5" customHeight="1">
      <c r="A227" s="150"/>
      <c r="B227" s="156"/>
      <c r="C227" s="59"/>
      <c r="D227" s="2"/>
      <c r="E227" s="275" t="s">
        <v>845</v>
      </c>
      <c r="F227" s="275"/>
      <c r="G227" s="157"/>
      <c r="H227" s="157"/>
      <c r="I227" s="157"/>
      <c r="J227" s="157"/>
      <c r="K227" s="163"/>
      <c r="L227" s="163"/>
      <c r="M227" s="163"/>
      <c r="N227" s="168"/>
      <c r="O227" s="161"/>
      <c r="P227" s="161"/>
      <c r="Q227" s="161"/>
    </row>
    <row r="228" spans="1:18" ht="54" customHeight="1">
      <c r="A228" s="150"/>
      <c r="B228" s="156"/>
      <c r="C228" s="460" t="s">
        <v>957</v>
      </c>
      <c r="D228" s="2" t="s">
        <v>851</v>
      </c>
      <c r="E228" s="275"/>
      <c r="F228" s="213" t="s">
        <v>765</v>
      </c>
      <c r="G228" s="157" t="s">
        <v>190</v>
      </c>
      <c r="H228" s="157" t="s">
        <v>202</v>
      </c>
      <c r="I228" s="275" t="s">
        <v>870</v>
      </c>
      <c r="J228" s="213" t="s">
        <v>203</v>
      </c>
      <c r="K228" s="163"/>
      <c r="L228" s="163">
        <f t="shared" ref="L228" si="37">R228/1000</f>
        <v>5000</v>
      </c>
      <c r="M228" s="163"/>
      <c r="N228" s="168">
        <f t="shared" ref="N228:N229" si="38">K228+L228+M228</f>
        <v>5000</v>
      </c>
      <c r="O228" s="161"/>
      <c r="P228" s="161"/>
      <c r="Q228" s="161"/>
      <c r="R228" s="2">
        <v>5000000</v>
      </c>
    </row>
    <row r="229" spans="1:18" ht="48.75" customHeight="1">
      <c r="A229" s="150"/>
      <c r="B229" s="156"/>
      <c r="C229" s="460" t="s">
        <v>957</v>
      </c>
      <c r="D229" s="2" t="s">
        <v>852</v>
      </c>
      <c r="E229" s="275"/>
      <c r="F229" s="213" t="s">
        <v>867</v>
      </c>
      <c r="G229" s="157" t="s">
        <v>190</v>
      </c>
      <c r="H229" s="157" t="s">
        <v>202</v>
      </c>
      <c r="I229" s="186" t="s">
        <v>871</v>
      </c>
      <c r="J229" s="213" t="s">
        <v>872</v>
      </c>
      <c r="K229" s="163"/>
      <c r="L229" s="163"/>
      <c r="M229" s="163">
        <f>R229/1000</f>
        <v>500000</v>
      </c>
      <c r="N229" s="168">
        <f t="shared" si="38"/>
        <v>500000</v>
      </c>
      <c r="O229" s="161"/>
      <c r="P229" s="161"/>
      <c r="Q229" s="161"/>
      <c r="R229" s="2">
        <v>500000000</v>
      </c>
    </row>
    <row r="230" spans="1:18" ht="16.5" customHeight="1">
      <c r="A230" s="150"/>
      <c r="B230" s="156"/>
      <c r="C230" s="59"/>
      <c r="D230" s="2"/>
      <c r="E230" s="275" t="s">
        <v>853</v>
      </c>
      <c r="F230" s="275"/>
      <c r="G230" s="157"/>
      <c r="H230" s="157"/>
      <c r="I230" s="157"/>
      <c r="J230" s="157"/>
      <c r="K230" s="163"/>
      <c r="L230" s="163"/>
      <c r="M230" s="163"/>
      <c r="N230" s="168"/>
      <c r="O230" s="161"/>
      <c r="P230" s="161"/>
      <c r="Q230" s="161"/>
    </row>
    <row r="231" spans="1:18" ht="16.5" customHeight="1">
      <c r="A231" s="150"/>
      <c r="B231" s="156"/>
      <c r="C231" s="59"/>
      <c r="D231" s="2"/>
      <c r="E231" s="275" t="s">
        <v>854</v>
      </c>
      <c r="F231" s="275"/>
      <c r="G231" s="157"/>
      <c r="H231" s="157"/>
      <c r="I231" s="157"/>
      <c r="J231" s="157"/>
      <c r="K231" s="163"/>
      <c r="L231" s="163"/>
      <c r="M231" s="163"/>
      <c r="N231" s="168"/>
      <c r="O231" s="161"/>
      <c r="P231" s="161"/>
      <c r="Q231" s="161"/>
    </row>
    <row r="232" spans="1:18" ht="16.5" customHeight="1">
      <c r="A232" s="150"/>
      <c r="B232" s="156"/>
      <c r="C232" s="59"/>
      <c r="D232" s="2"/>
      <c r="E232" s="275" t="s">
        <v>855</v>
      </c>
      <c r="F232" s="275"/>
      <c r="G232" s="157"/>
      <c r="H232" s="157"/>
      <c r="I232" s="157"/>
      <c r="J232" s="157"/>
      <c r="K232" s="163"/>
      <c r="L232" s="163"/>
      <c r="M232" s="163"/>
      <c r="N232" s="168"/>
      <c r="O232" s="161"/>
      <c r="P232" s="161"/>
      <c r="Q232" s="161"/>
    </row>
    <row r="233" spans="1:18" ht="16.5" customHeight="1">
      <c r="A233" s="150"/>
      <c r="B233" s="156"/>
      <c r="C233" s="59"/>
      <c r="D233" s="2"/>
      <c r="E233" s="275" t="s">
        <v>856</v>
      </c>
      <c r="F233" s="275"/>
      <c r="G233" s="157"/>
      <c r="H233" s="157"/>
      <c r="I233" s="157"/>
      <c r="J233" s="157"/>
      <c r="K233" s="163"/>
      <c r="L233" s="163"/>
      <c r="M233" s="163"/>
      <c r="N233" s="168"/>
      <c r="O233" s="161"/>
      <c r="P233" s="161"/>
      <c r="Q233" s="161"/>
    </row>
    <row r="234" spans="1:18" ht="16.5" customHeight="1">
      <c r="A234" s="150"/>
      <c r="B234" s="156"/>
      <c r="C234" s="59"/>
      <c r="D234" s="2"/>
      <c r="E234" s="275" t="s">
        <v>857</v>
      </c>
      <c r="F234" s="275"/>
      <c r="G234" s="157"/>
      <c r="H234" s="157"/>
      <c r="I234" s="157"/>
      <c r="J234" s="157"/>
      <c r="K234" s="163"/>
      <c r="L234" s="163"/>
      <c r="M234" s="163"/>
      <c r="N234" s="168"/>
      <c r="O234" s="161"/>
      <c r="P234" s="161"/>
      <c r="Q234" s="161"/>
    </row>
    <row r="235" spans="1:18" ht="16.5" customHeight="1">
      <c r="A235" s="150"/>
      <c r="B235" s="156"/>
      <c r="C235" s="59"/>
      <c r="D235" s="2"/>
      <c r="E235" s="275" t="s">
        <v>858</v>
      </c>
      <c r="F235" s="275"/>
      <c r="G235" s="157"/>
      <c r="H235" s="157"/>
      <c r="I235" s="157"/>
      <c r="J235" s="157"/>
      <c r="K235" s="163"/>
      <c r="L235" s="163"/>
      <c r="M235" s="163"/>
      <c r="N235" s="168"/>
      <c r="O235" s="161"/>
      <c r="P235" s="161"/>
      <c r="Q235" s="161"/>
    </row>
    <row r="236" spans="1:18" ht="16.5" customHeight="1">
      <c r="A236" s="150"/>
      <c r="B236" s="156"/>
      <c r="C236" s="59"/>
      <c r="D236" s="2"/>
      <c r="E236" s="275" t="s">
        <v>859</v>
      </c>
      <c r="F236" s="275"/>
      <c r="G236" s="157"/>
      <c r="H236" s="157"/>
      <c r="I236" s="157"/>
      <c r="J236" s="157"/>
      <c r="K236" s="163"/>
      <c r="L236" s="163"/>
      <c r="M236" s="163"/>
      <c r="N236" s="168"/>
      <c r="O236" s="161"/>
      <c r="P236" s="161"/>
      <c r="Q236" s="161"/>
    </row>
    <row r="237" spans="1:18" ht="16.5" customHeight="1">
      <c r="A237" s="150"/>
      <c r="B237" s="156"/>
      <c r="C237" s="59"/>
      <c r="D237" s="2"/>
      <c r="E237" s="275" t="s">
        <v>860</v>
      </c>
      <c r="F237" s="275"/>
      <c r="G237" s="157"/>
      <c r="H237" s="157"/>
      <c r="I237" s="157"/>
      <c r="J237" s="157"/>
      <c r="K237" s="163"/>
      <c r="L237" s="163"/>
      <c r="M237" s="163"/>
      <c r="N237" s="168"/>
      <c r="O237" s="161"/>
      <c r="P237" s="161"/>
      <c r="Q237" s="161"/>
    </row>
    <row r="238" spans="1:18" ht="16.5" customHeight="1">
      <c r="A238" s="150"/>
      <c r="B238" s="156"/>
      <c r="C238" s="59"/>
      <c r="D238" s="2"/>
      <c r="E238" s="275" t="s">
        <v>861</v>
      </c>
      <c r="F238" s="275"/>
      <c r="G238" s="157"/>
      <c r="H238" s="157"/>
      <c r="I238" s="157"/>
      <c r="J238" s="157"/>
      <c r="K238" s="163"/>
      <c r="L238" s="163"/>
      <c r="M238" s="163"/>
      <c r="N238" s="168"/>
      <c r="O238" s="161"/>
      <c r="P238" s="161"/>
      <c r="Q238" s="161"/>
    </row>
    <row r="239" spans="1:18" ht="16.5" customHeight="1">
      <c r="A239" s="150"/>
      <c r="B239" s="156"/>
      <c r="C239" s="59"/>
      <c r="D239" s="2"/>
      <c r="E239" s="275" t="s">
        <v>862</v>
      </c>
      <c r="F239" s="275"/>
      <c r="G239" s="157"/>
      <c r="H239" s="157"/>
      <c r="I239" s="157"/>
      <c r="J239" s="157"/>
      <c r="K239" s="163"/>
      <c r="L239" s="163"/>
      <c r="M239" s="163"/>
      <c r="N239" s="168"/>
      <c r="O239" s="161"/>
      <c r="P239" s="161"/>
      <c r="Q239" s="161"/>
    </row>
    <row r="240" spans="1:18" ht="16.5" customHeight="1">
      <c r="A240" s="150"/>
      <c r="B240" s="156"/>
      <c r="C240" s="59"/>
      <c r="D240" s="2"/>
      <c r="E240" s="275" t="s">
        <v>863</v>
      </c>
      <c r="F240" s="275"/>
      <c r="G240" s="157"/>
      <c r="H240" s="157"/>
      <c r="I240" s="157"/>
      <c r="J240" s="157"/>
      <c r="K240" s="163"/>
      <c r="L240" s="163"/>
      <c r="M240" s="163"/>
      <c r="N240" s="168"/>
      <c r="O240" s="161"/>
      <c r="P240" s="161"/>
      <c r="Q240" s="161"/>
    </row>
    <row r="241" spans="1:17" ht="16.5" customHeight="1">
      <c r="A241" s="150"/>
      <c r="B241" s="156"/>
      <c r="C241" s="59"/>
      <c r="D241" s="2"/>
      <c r="E241" s="275" t="s">
        <v>864</v>
      </c>
      <c r="F241" s="275"/>
      <c r="G241" s="157"/>
      <c r="H241" s="157"/>
      <c r="I241" s="157"/>
      <c r="J241" s="157"/>
      <c r="K241" s="163"/>
      <c r="L241" s="163"/>
      <c r="M241" s="163"/>
      <c r="N241" s="168"/>
      <c r="O241" s="161"/>
      <c r="P241" s="161"/>
      <c r="Q241" s="161"/>
    </row>
    <row r="242" spans="1:17" ht="16.5" customHeight="1">
      <c r="A242" s="150"/>
      <c r="B242" s="156"/>
      <c r="C242" s="59"/>
      <c r="D242" s="2"/>
      <c r="E242" s="275" t="s">
        <v>865</v>
      </c>
      <c r="F242" s="275"/>
      <c r="G242" s="157"/>
      <c r="H242" s="157"/>
      <c r="I242" s="157"/>
      <c r="J242" s="157"/>
      <c r="K242" s="163"/>
      <c r="L242" s="163"/>
      <c r="M242" s="163"/>
      <c r="N242" s="168"/>
      <c r="O242" s="161"/>
      <c r="P242" s="161"/>
      <c r="Q242" s="161"/>
    </row>
    <row r="243" spans="1:17" ht="16.5" customHeight="1">
      <c r="A243" s="150"/>
      <c r="B243" s="156"/>
      <c r="C243" s="59"/>
      <c r="D243" s="2"/>
      <c r="E243" s="275" t="s">
        <v>866</v>
      </c>
      <c r="F243" s="275"/>
      <c r="G243" s="157"/>
      <c r="H243" s="157"/>
      <c r="I243" s="157"/>
      <c r="J243" s="157"/>
      <c r="K243" s="163"/>
      <c r="L243" s="163"/>
      <c r="M243" s="163"/>
      <c r="N243" s="168"/>
      <c r="O243" s="161"/>
      <c r="P243" s="161"/>
      <c r="Q243" s="161"/>
    </row>
    <row r="244" spans="1:17" ht="16.5" customHeight="1">
      <c r="A244" s="150"/>
      <c r="B244" s="156"/>
      <c r="C244" s="59"/>
      <c r="D244" s="2"/>
      <c r="E244" s="275"/>
      <c r="F244" s="275"/>
      <c r="G244" s="157"/>
      <c r="H244" s="157"/>
      <c r="I244" s="157"/>
      <c r="J244" s="157"/>
      <c r="K244" s="163"/>
      <c r="L244" s="163"/>
      <c r="M244" s="163"/>
      <c r="N244" s="168"/>
      <c r="O244" s="161"/>
      <c r="P244" s="161"/>
      <c r="Q244" s="161"/>
    </row>
    <row r="245" spans="1:17" ht="16.5" customHeight="1">
      <c r="A245" s="150"/>
      <c r="B245" s="156"/>
      <c r="C245" s="59"/>
      <c r="D245" s="2"/>
      <c r="E245" s="275"/>
      <c r="F245" s="275"/>
      <c r="G245" s="157"/>
      <c r="H245" s="157"/>
      <c r="I245" s="157"/>
      <c r="J245" s="157"/>
      <c r="K245" s="163"/>
      <c r="L245" s="163"/>
      <c r="M245" s="163"/>
      <c r="N245" s="168"/>
      <c r="O245" s="161"/>
      <c r="P245" s="161"/>
      <c r="Q245" s="161"/>
    </row>
    <row r="246" spans="1:17" ht="16.5" customHeight="1">
      <c r="A246" s="150"/>
      <c r="B246" s="156"/>
      <c r="C246" s="59"/>
      <c r="D246" s="2"/>
      <c r="E246" s="275"/>
      <c r="F246" s="275"/>
      <c r="G246" s="157"/>
      <c r="H246" s="157"/>
      <c r="I246" s="157"/>
      <c r="J246" s="157"/>
      <c r="K246" s="163"/>
      <c r="L246" s="163"/>
      <c r="M246" s="163"/>
      <c r="N246" s="168"/>
      <c r="O246" s="161"/>
      <c r="P246" s="161"/>
      <c r="Q246" s="161"/>
    </row>
    <row r="247" spans="1:17" ht="16.5" customHeight="1">
      <c r="A247" s="150"/>
      <c r="B247" s="156"/>
      <c r="C247" s="59"/>
      <c r="D247" s="2"/>
      <c r="E247" s="275"/>
      <c r="F247" s="275"/>
      <c r="G247" s="157"/>
      <c r="H247" s="157"/>
      <c r="I247" s="157"/>
      <c r="J247" s="157"/>
      <c r="K247" s="163"/>
      <c r="L247" s="163"/>
      <c r="M247" s="163"/>
      <c r="N247" s="168"/>
      <c r="O247" s="161"/>
      <c r="P247" s="161"/>
      <c r="Q247" s="161"/>
    </row>
    <row r="248" spans="1:17" ht="16.5" customHeight="1">
      <c r="A248" s="150"/>
      <c r="B248" s="156"/>
      <c r="C248" s="59"/>
      <c r="D248" s="2"/>
      <c r="E248" s="275"/>
      <c r="F248" s="275"/>
      <c r="G248" s="157"/>
      <c r="H248" s="157"/>
      <c r="I248" s="157"/>
      <c r="J248" s="157"/>
      <c r="K248" s="163"/>
      <c r="L248" s="163"/>
      <c r="M248" s="163"/>
      <c r="N248" s="168"/>
      <c r="O248" s="161"/>
      <c r="P248" s="161"/>
      <c r="Q248" s="161"/>
    </row>
    <row r="249" spans="1:17" ht="16.5" customHeight="1">
      <c r="A249" s="150"/>
      <c r="B249" s="156"/>
      <c r="C249" s="59"/>
      <c r="D249" s="2"/>
      <c r="E249" s="275"/>
      <c r="F249" s="275"/>
      <c r="G249" s="157"/>
      <c r="H249" s="157"/>
      <c r="I249" s="157"/>
      <c r="J249" s="157"/>
      <c r="K249" s="163"/>
      <c r="L249" s="163"/>
      <c r="M249" s="163"/>
      <c r="N249" s="168"/>
      <c r="O249" s="161"/>
      <c r="P249" s="161"/>
      <c r="Q249" s="161"/>
    </row>
    <row r="250" spans="1:17" ht="16.5" customHeight="1">
      <c r="A250" s="150"/>
      <c r="B250" s="156"/>
      <c r="C250" s="59"/>
      <c r="D250" s="274"/>
      <c r="E250" s="275"/>
      <c r="F250" s="275"/>
      <c r="G250" s="157"/>
      <c r="H250" s="157"/>
      <c r="I250" s="157"/>
      <c r="J250" s="157"/>
      <c r="K250" s="163"/>
      <c r="L250" s="163"/>
      <c r="M250" s="163"/>
      <c r="N250" s="168"/>
      <c r="O250" s="161"/>
      <c r="P250" s="161"/>
      <c r="Q250" s="161"/>
    </row>
    <row r="251" spans="1:17" ht="16.5" customHeight="1">
      <c r="A251" s="150"/>
      <c r="B251" s="156"/>
      <c r="C251" s="59"/>
      <c r="D251" s="274"/>
      <c r="E251" s="275"/>
      <c r="F251" s="275"/>
      <c r="G251" s="157"/>
      <c r="H251" s="157"/>
      <c r="I251" s="157"/>
      <c r="J251" s="157"/>
      <c r="K251" s="163"/>
      <c r="L251" s="163"/>
      <c r="M251" s="163"/>
      <c r="N251" s="168"/>
      <c r="O251" s="161"/>
      <c r="P251" s="161"/>
      <c r="Q251" s="161"/>
    </row>
    <row r="252" spans="1:17" ht="16.5" customHeight="1">
      <c r="A252" s="150"/>
      <c r="B252" s="156"/>
      <c r="C252" s="59"/>
      <c r="D252" s="274"/>
      <c r="E252" s="275"/>
      <c r="F252" s="275"/>
      <c r="G252" s="157"/>
      <c r="H252" s="157"/>
      <c r="I252" s="157"/>
      <c r="J252" s="157"/>
      <c r="K252" s="163"/>
      <c r="L252" s="163"/>
      <c r="M252" s="163"/>
      <c r="N252" s="168"/>
      <c r="O252" s="161"/>
      <c r="P252" s="161"/>
      <c r="Q252" s="161"/>
    </row>
    <row r="253" spans="1:17" ht="16.5" customHeight="1">
      <c r="A253" s="150"/>
      <c r="B253" s="156"/>
      <c r="C253" s="59"/>
      <c r="D253" s="274"/>
      <c r="E253" s="275"/>
      <c r="F253" s="275"/>
      <c r="G253" s="157"/>
      <c r="H253" s="157"/>
      <c r="I253" s="157"/>
      <c r="J253" s="157"/>
      <c r="K253" s="163"/>
      <c r="L253" s="163"/>
      <c r="M253" s="163"/>
      <c r="N253" s="168"/>
      <c r="O253" s="161"/>
      <c r="P253" s="161"/>
      <c r="Q253" s="161"/>
    </row>
    <row r="254" spans="1:17" ht="16.5" customHeight="1">
      <c r="A254" s="150"/>
      <c r="B254" s="156"/>
      <c r="C254" s="59"/>
      <c r="D254" s="274"/>
      <c r="E254" s="275"/>
      <c r="F254" s="275"/>
      <c r="G254" s="157"/>
      <c r="H254" s="157"/>
      <c r="I254" s="157"/>
      <c r="J254" s="157"/>
      <c r="K254" s="163"/>
      <c r="L254" s="163"/>
      <c r="M254" s="163"/>
      <c r="N254" s="168"/>
      <c r="O254" s="161"/>
      <c r="P254" s="161"/>
      <c r="Q254" s="161"/>
    </row>
    <row r="255" spans="1:17" ht="16.5" customHeight="1">
      <c r="A255" s="150"/>
      <c r="B255" s="156"/>
      <c r="C255" s="59"/>
      <c r="D255" s="274"/>
      <c r="E255" s="275"/>
      <c r="F255" s="275"/>
      <c r="G255" s="157"/>
      <c r="H255" s="157"/>
      <c r="I255" s="157"/>
      <c r="J255" s="157"/>
      <c r="K255" s="163"/>
      <c r="L255" s="163"/>
      <c r="M255" s="163"/>
      <c r="N255" s="168"/>
      <c r="O255" s="161"/>
      <c r="P255" s="161"/>
      <c r="Q255" s="161"/>
    </row>
    <row r="256" spans="1:17" ht="16.5" customHeight="1">
      <c r="A256" s="150"/>
      <c r="B256" s="156"/>
      <c r="C256" s="59"/>
      <c r="D256" s="260"/>
      <c r="E256" s="261"/>
      <c r="F256" s="261"/>
      <c r="G256" s="157"/>
      <c r="H256" s="157"/>
      <c r="I256" s="157"/>
      <c r="J256" s="157"/>
      <c r="K256" s="163"/>
      <c r="L256" s="163"/>
      <c r="M256" s="163"/>
      <c r="N256" s="168"/>
      <c r="O256" s="161"/>
      <c r="P256" s="161"/>
      <c r="Q256" s="161"/>
    </row>
    <row r="257" spans="1:18" ht="16.5" customHeight="1">
      <c r="A257" s="150"/>
      <c r="B257" s="156"/>
      <c r="C257" s="59"/>
      <c r="D257" s="260"/>
      <c r="E257" s="261"/>
      <c r="F257" s="261"/>
      <c r="G257" s="157"/>
      <c r="H257" s="157"/>
      <c r="I257" s="157"/>
      <c r="J257" s="157"/>
      <c r="K257" s="163"/>
      <c r="L257" s="163"/>
      <c r="M257" s="163"/>
      <c r="N257" s="168"/>
      <c r="O257" s="161"/>
      <c r="P257" s="161"/>
      <c r="Q257" s="161"/>
    </row>
    <row r="258" spans="1:18" ht="25.5" customHeight="1">
      <c r="A258" s="242" t="s">
        <v>195</v>
      </c>
      <c r="B258" s="796" t="s">
        <v>196</v>
      </c>
      <c r="C258" s="796"/>
      <c r="D258" s="796"/>
      <c r="E258" s="797"/>
      <c r="F258" s="262"/>
      <c r="G258" s="244"/>
      <c r="H258" s="244"/>
      <c r="I258" s="244"/>
      <c r="J258" s="244"/>
      <c r="K258" s="284"/>
      <c r="L258" s="285">
        <f>SUM(L259)</f>
        <v>0</v>
      </c>
      <c r="M258" s="284"/>
      <c r="N258" s="285">
        <f>SUM(N259)</f>
        <v>0</v>
      </c>
      <c r="O258" s="246"/>
      <c r="P258" s="246"/>
      <c r="Q258" s="246"/>
    </row>
    <row r="259" spans="1:18" ht="33" customHeight="1">
      <c r="A259" s="151"/>
      <c r="B259" s="156"/>
      <c r="C259" s="59"/>
      <c r="D259" s="773" t="s">
        <v>679</v>
      </c>
      <c r="E259" s="774"/>
      <c r="F259" s="200"/>
      <c r="G259" s="157"/>
      <c r="H259" s="157"/>
      <c r="I259" s="187"/>
      <c r="J259" s="157"/>
      <c r="K259" s="163"/>
      <c r="L259" s="166"/>
      <c r="M259" s="163"/>
      <c r="N259" s="168"/>
      <c r="O259" s="161"/>
      <c r="P259" s="161"/>
      <c r="Q259" s="161"/>
    </row>
    <row r="260" spans="1:18" ht="42.75" customHeight="1">
      <c r="A260" s="151"/>
      <c r="B260" s="156"/>
      <c r="C260" s="440"/>
      <c r="D260" s="260"/>
      <c r="E260" s="261" t="s">
        <v>680</v>
      </c>
      <c r="F260" s="213" t="s">
        <v>687</v>
      </c>
      <c r="G260" s="157" t="s">
        <v>271</v>
      </c>
      <c r="H260" s="157" t="s">
        <v>202</v>
      </c>
      <c r="I260" s="186" t="s">
        <v>683</v>
      </c>
      <c r="J260" s="157" t="s">
        <v>192</v>
      </c>
      <c r="K260" s="163"/>
      <c r="L260" s="166"/>
      <c r="M260" s="163">
        <f>R260/1000</f>
        <v>20000</v>
      </c>
      <c r="N260" s="168">
        <f t="shared" ref="N260:N269" si="39">K260+L260+M260</f>
        <v>20000</v>
      </c>
      <c r="O260" s="161"/>
      <c r="P260" s="161"/>
      <c r="Q260" s="161"/>
      <c r="R260" s="2">
        <v>20000000</v>
      </c>
    </row>
    <row r="261" spans="1:18" ht="31.5" customHeight="1">
      <c r="A261" s="151"/>
      <c r="B261" s="156"/>
      <c r="C261" s="440"/>
      <c r="D261" s="260"/>
      <c r="E261" s="261" t="s">
        <v>681</v>
      </c>
      <c r="F261" s="213" t="s">
        <v>688</v>
      </c>
      <c r="G261" s="157" t="s">
        <v>271</v>
      </c>
      <c r="H261" s="157" t="s">
        <v>202</v>
      </c>
      <c r="I261" s="261" t="s">
        <v>684</v>
      </c>
      <c r="J261" s="157" t="s">
        <v>304</v>
      </c>
      <c r="K261" s="163"/>
      <c r="L261" s="166">
        <f>R261/1000</f>
        <v>1200</v>
      </c>
      <c r="M261" s="163"/>
      <c r="N261" s="168">
        <f t="shared" si="39"/>
        <v>1200</v>
      </c>
      <c r="O261" s="161"/>
      <c r="P261" s="161"/>
      <c r="Q261" s="161"/>
      <c r="R261" s="2">
        <v>1200000</v>
      </c>
    </row>
    <row r="262" spans="1:18" ht="55.5" customHeight="1">
      <c r="A262" s="151"/>
      <c r="B262" s="156"/>
      <c r="C262" s="440"/>
      <c r="D262" s="260"/>
      <c r="E262" s="261" t="s">
        <v>682</v>
      </c>
      <c r="F262" s="221" t="s">
        <v>689</v>
      </c>
      <c r="G262" s="157" t="s">
        <v>271</v>
      </c>
      <c r="H262" s="157" t="s">
        <v>202</v>
      </c>
      <c r="I262" s="261" t="s">
        <v>685</v>
      </c>
      <c r="J262" s="157" t="s">
        <v>686</v>
      </c>
      <c r="K262" s="163"/>
      <c r="L262" s="166"/>
      <c r="M262" s="163">
        <f>R262/1000</f>
        <v>4000</v>
      </c>
      <c r="N262" s="168">
        <f t="shared" si="39"/>
        <v>4000</v>
      </c>
      <c r="O262" s="161"/>
      <c r="P262" s="161"/>
      <c r="Q262" s="161"/>
      <c r="R262" s="2">
        <v>4000000</v>
      </c>
    </row>
    <row r="263" spans="1:18" ht="19.5" customHeight="1">
      <c r="A263" s="151"/>
      <c r="B263" s="156"/>
      <c r="C263" s="59"/>
      <c r="D263" s="773" t="s">
        <v>692</v>
      </c>
      <c r="E263" s="774"/>
      <c r="F263" s="261"/>
      <c r="G263" s="157"/>
      <c r="H263" s="157"/>
      <c r="I263" s="187"/>
      <c r="J263" s="157"/>
      <c r="K263" s="163"/>
      <c r="L263" s="166"/>
      <c r="M263" s="163"/>
      <c r="N263" s="168"/>
      <c r="O263" s="161"/>
      <c r="P263" s="161"/>
      <c r="Q263" s="161"/>
    </row>
    <row r="264" spans="1:18" ht="31.5" customHeight="1">
      <c r="A264" s="151"/>
      <c r="B264" s="156"/>
      <c r="C264" s="59"/>
      <c r="D264" s="461" t="s">
        <v>957</v>
      </c>
      <c r="E264" s="261" t="s">
        <v>693</v>
      </c>
      <c r="F264" s="213" t="s">
        <v>698</v>
      </c>
      <c r="G264" s="157" t="s">
        <v>271</v>
      </c>
      <c r="H264" s="157" t="s">
        <v>202</v>
      </c>
      <c r="I264" s="261" t="s">
        <v>701</v>
      </c>
      <c r="J264" s="157" t="s">
        <v>686</v>
      </c>
      <c r="K264" s="163"/>
      <c r="L264" s="166"/>
      <c r="M264" s="163">
        <f>R264/1000</f>
        <v>40000</v>
      </c>
      <c r="N264" s="168">
        <f t="shared" si="39"/>
        <v>40000</v>
      </c>
      <c r="O264" s="161"/>
      <c r="P264" s="161"/>
      <c r="Q264" s="161"/>
      <c r="R264" s="2">
        <v>40000000</v>
      </c>
    </row>
    <row r="265" spans="1:18" ht="73.5" customHeight="1">
      <c r="A265" s="151"/>
      <c r="B265" s="156"/>
      <c r="C265" s="59"/>
      <c r="D265" s="461" t="s">
        <v>957</v>
      </c>
      <c r="E265" s="261" t="s">
        <v>694</v>
      </c>
      <c r="F265" s="213" t="s">
        <v>697</v>
      </c>
      <c r="G265" s="157" t="s">
        <v>271</v>
      </c>
      <c r="H265" s="157" t="s">
        <v>202</v>
      </c>
      <c r="I265" s="261" t="s">
        <v>702</v>
      </c>
      <c r="J265" s="157" t="s">
        <v>686</v>
      </c>
      <c r="K265" s="163"/>
      <c r="L265" s="166"/>
      <c r="M265" s="163">
        <f t="shared" ref="M265:M267" si="40">R265/1000</f>
        <v>80000</v>
      </c>
      <c r="N265" s="168">
        <f t="shared" si="39"/>
        <v>80000</v>
      </c>
      <c r="O265" s="161"/>
      <c r="P265" s="161"/>
      <c r="Q265" s="161"/>
      <c r="R265" s="2">
        <v>80000000</v>
      </c>
    </row>
    <row r="266" spans="1:18" ht="38.25" customHeight="1">
      <c r="A266" s="151"/>
      <c r="B266" s="156"/>
      <c r="C266" s="59"/>
      <c r="D266" s="461" t="s">
        <v>957</v>
      </c>
      <c r="E266" s="261" t="s">
        <v>695</v>
      </c>
      <c r="F266" s="213" t="s">
        <v>699</v>
      </c>
      <c r="G266" s="157" t="s">
        <v>271</v>
      </c>
      <c r="H266" s="157" t="s">
        <v>202</v>
      </c>
      <c r="I266" s="186" t="s">
        <v>703</v>
      </c>
      <c r="J266" s="157" t="s">
        <v>686</v>
      </c>
      <c r="K266" s="163"/>
      <c r="L266" s="166"/>
      <c r="M266" s="163">
        <f t="shared" si="40"/>
        <v>24000</v>
      </c>
      <c r="N266" s="168">
        <f t="shared" si="39"/>
        <v>24000</v>
      </c>
      <c r="O266" s="161"/>
      <c r="P266" s="161"/>
      <c r="Q266" s="161"/>
      <c r="R266" s="2">
        <v>24000000</v>
      </c>
    </row>
    <row r="267" spans="1:18" ht="63.75" customHeight="1">
      <c r="A267" s="151"/>
      <c r="B267" s="156"/>
      <c r="C267" s="59"/>
      <c r="D267" s="461" t="s">
        <v>957</v>
      </c>
      <c r="E267" s="261" t="s">
        <v>696</v>
      </c>
      <c r="F267" s="213" t="s">
        <v>700</v>
      </c>
      <c r="G267" s="157" t="s">
        <v>271</v>
      </c>
      <c r="H267" s="157" t="s">
        <v>202</v>
      </c>
      <c r="I267" s="261" t="s">
        <v>704</v>
      </c>
      <c r="J267" s="157" t="s">
        <v>686</v>
      </c>
      <c r="K267" s="163"/>
      <c r="L267" s="166"/>
      <c r="M267" s="163">
        <f t="shared" si="40"/>
        <v>3000</v>
      </c>
      <c r="N267" s="168">
        <f t="shared" si="39"/>
        <v>3000</v>
      </c>
      <c r="O267" s="161"/>
      <c r="P267" s="161"/>
      <c r="Q267" s="161"/>
      <c r="R267" s="2">
        <v>3000000</v>
      </c>
    </row>
    <row r="268" spans="1:18" ht="72.75" customHeight="1">
      <c r="A268" s="151"/>
      <c r="B268" s="156"/>
      <c r="C268" s="773" t="s">
        <v>705</v>
      </c>
      <c r="D268" s="773"/>
      <c r="E268" s="774"/>
      <c r="F268" s="261"/>
      <c r="G268" s="157"/>
      <c r="H268" s="157"/>
      <c r="I268" s="186" t="s">
        <v>713</v>
      </c>
      <c r="J268" s="157"/>
      <c r="K268" s="163"/>
      <c r="L268" s="166"/>
      <c r="M268" s="163"/>
      <c r="N268" s="168"/>
      <c r="O268" s="161"/>
      <c r="P268" s="161"/>
      <c r="Q268" s="161"/>
    </row>
    <row r="269" spans="1:18" ht="48.75" customHeight="1">
      <c r="A269" s="151"/>
      <c r="B269" s="156"/>
      <c r="C269" s="440"/>
      <c r="D269" s="260"/>
      <c r="E269" s="261" t="s">
        <v>708</v>
      </c>
      <c r="F269" s="213" t="s">
        <v>709</v>
      </c>
      <c r="G269" s="157" t="s">
        <v>271</v>
      </c>
      <c r="H269" s="157" t="s">
        <v>202</v>
      </c>
      <c r="I269" s="187"/>
      <c r="J269" s="157" t="s">
        <v>304</v>
      </c>
      <c r="K269" s="163"/>
      <c r="L269" s="166">
        <f>R269/1000</f>
        <v>10496</v>
      </c>
      <c r="M269" s="163"/>
      <c r="N269" s="168">
        <f t="shared" si="39"/>
        <v>10496</v>
      </c>
      <c r="O269" s="161"/>
      <c r="P269" s="161"/>
      <c r="Q269" s="161"/>
      <c r="R269" s="2">
        <v>10496000</v>
      </c>
    </row>
    <row r="270" spans="1:18" ht="54" customHeight="1">
      <c r="A270" s="151"/>
      <c r="B270" s="156"/>
      <c r="C270" s="440"/>
      <c r="D270" s="260"/>
      <c r="E270" s="261" t="s">
        <v>710</v>
      </c>
      <c r="F270" s="213" t="s">
        <v>711</v>
      </c>
      <c r="G270" s="157" t="s">
        <v>271</v>
      </c>
      <c r="H270" s="157" t="s">
        <v>202</v>
      </c>
      <c r="I270" s="187"/>
      <c r="J270" s="157" t="s">
        <v>712</v>
      </c>
      <c r="K270" s="163"/>
      <c r="L270" s="166">
        <f>R270/1000</f>
        <v>16500</v>
      </c>
      <c r="M270" s="163"/>
      <c r="N270" s="168">
        <f t="shared" ref="N270" si="41">K270+L270+M270</f>
        <v>16500</v>
      </c>
      <c r="O270" s="161"/>
      <c r="P270" s="161"/>
      <c r="Q270" s="161"/>
      <c r="R270" s="2">
        <v>16500000</v>
      </c>
    </row>
    <row r="271" spans="1:18" ht="31.5" customHeight="1">
      <c r="A271" s="151"/>
      <c r="B271" s="156"/>
      <c r="C271" s="440"/>
      <c r="D271" s="260"/>
      <c r="E271" s="261" t="s">
        <v>720</v>
      </c>
      <c r="F271" s="213" t="s">
        <v>688</v>
      </c>
      <c r="G271" s="157" t="s">
        <v>271</v>
      </c>
      <c r="H271" s="157" t="s">
        <v>202</v>
      </c>
      <c r="I271" s="187"/>
      <c r="J271" s="157" t="s">
        <v>304</v>
      </c>
      <c r="K271" s="163"/>
      <c r="L271" s="166">
        <f t="shared" ref="L271:L273" si="42">R271/1000</f>
        <v>28700</v>
      </c>
      <c r="M271" s="163"/>
      <c r="N271" s="168">
        <f t="shared" ref="N271:N273" si="43">K271+L271+M271</f>
        <v>28700</v>
      </c>
      <c r="O271" s="161"/>
      <c r="P271" s="161"/>
      <c r="Q271" s="161"/>
      <c r="R271" s="2">
        <v>28700000</v>
      </c>
    </row>
    <row r="272" spans="1:18" ht="31.5" customHeight="1">
      <c r="A272" s="151"/>
      <c r="B272" s="156"/>
      <c r="C272" s="440"/>
      <c r="D272" s="260"/>
      <c r="E272" s="261" t="s">
        <v>721</v>
      </c>
      <c r="F272" s="213" t="s">
        <v>688</v>
      </c>
      <c r="G272" s="157" t="s">
        <v>271</v>
      </c>
      <c r="H272" s="157" t="s">
        <v>202</v>
      </c>
      <c r="I272" s="187"/>
      <c r="J272" s="157" t="s">
        <v>304</v>
      </c>
      <c r="K272" s="163"/>
      <c r="L272" s="166">
        <f t="shared" si="42"/>
        <v>7000</v>
      </c>
      <c r="M272" s="163"/>
      <c r="N272" s="168">
        <f t="shared" si="43"/>
        <v>7000</v>
      </c>
      <c r="O272" s="161"/>
      <c r="P272" s="161"/>
      <c r="Q272" s="161"/>
      <c r="R272" s="2">
        <v>7000000</v>
      </c>
    </row>
    <row r="273" spans="1:18" ht="31.5" customHeight="1">
      <c r="A273" s="151"/>
      <c r="B273" s="156"/>
      <c r="C273" s="440"/>
      <c r="D273" s="260"/>
      <c r="E273" s="261" t="s">
        <v>722</v>
      </c>
      <c r="F273" s="213" t="s">
        <v>688</v>
      </c>
      <c r="G273" s="157" t="s">
        <v>271</v>
      </c>
      <c r="H273" s="157" t="s">
        <v>202</v>
      </c>
      <c r="I273" s="187"/>
      <c r="J273" s="157" t="s">
        <v>304</v>
      </c>
      <c r="K273" s="163"/>
      <c r="L273" s="166">
        <f t="shared" si="42"/>
        <v>41000</v>
      </c>
      <c r="M273" s="163"/>
      <c r="N273" s="168">
        <f t="shared" si="43"/>
        <v>41000</v>
      </c>
      <c r="O273" s="161"/>
      <c r="P273" s="161"/>
      <c r="Q273" s="161"/>
      <c r="R273" s="2">
        <v>41000000</v>
      </c>
    </row>
    <row r="274" spans="1:18" ht="31.5" customHeight="1">
      <c r="A274" s="151"/>
      <c r="B274" s="156"/>
      <c r="C274" s="785" t="s">
        <v>725</v>
      </c>
      <c r="D274" s="785"/>
      <c r="E274" s="786"/>
      <c r="F274" s="261"/>
      <c r="G274" s="157"/>
      <c r="H274" s="157"/>
      <c r="I274" s="187"/>
      <c r="J274" s="157"/>
      <c r="K274" s="163"/>
      <c r="L274" s="166"/>
      <c r="M274" s="163"/>
      <c r="N274" s="168"/>
      <c r="O274" s="161"/>
      <c r="P274" s="161"/>
      <c r="Q274" s="161"/>
    </row>
    <row r="275" spans="1:18" ht="34.5" customHeight="1">
      <c r="A275" s="151"/>
      <c r="B275" s="156"/>
      <c r="C275" s="277"/>
      <c r="D275" s="773" t="s">
        <v>728</v>
      </c>
      <c r="E275" s="774"/>
      <c r="F275" s="275"/>
      <c r="G275" s="157"/>
      <c r="H275" s="157"/>
      <c r="I275" s="275" t="s">
        <v>738</v>
      </c>
      <c r="J275" s="157"/>
      <c r="K275" s="163"/>
      <c r="L275" s="166"/>
      <c r="M275" s="163"/>
      <c r="N275" s="168"/>
      <c r="O275" s="161"/>
      <c r="P275" s="161"/>
      <c r="Q275" s="161"/>
    </row>
    <row r="276" spans="1:18" ht="69.75" customHeight="1">
      <c r="A276" s="151"/>
      <c r="B276" s="156"/>
      <c r="C276" s="277"/>
      <c r="D276" s="463"/>
      <c r="E276" s="275" t="s">
        <v>735</v>
      </c>
      <c r="F276" s="221" t="s">
        <v>737</v>
      </c>
      <c r="G276" s="157" t="s">
        <v>271</v>
      </c>
      <c r="H276" s="157" t="s">
        <v>202</v>
      </c>
      <c r="I276" s="278"/>
      <c r="J276" s="157" t="s">
        <v>304</v>
      </c>
      <c r="K276" s="163"/>
      <c r="L276" s="166">
        <f t="shared" ref="L276:L277" si="44">R276/1000</f>
        <v>20736</v>
      </c>
      <c r="M276" s="163"/>
      <c r="N276" s="168">
        <f t="shared" ref="N276:N277" si="45">K276+L276+M276</f>
        <v>20736</v>
      </c>
      <c r="O276" s="161"/>
      <c r="P276" s="161"/>
      <c r="Q276" s="161"/>
      <c r="R276" s="2">
        <v>20736000</v>
      </c>
    </row>
    <row r="277" spans="1:18" ht="63" customHeight="1">
      <c r="A277" s="151"/>
      <c r="B277" s="156"/>
      <c r="C277" s="277"/>
      <c r="D277" s="463"/>
      <c r="E277" s="275" t="s">
        <v>736</v>
      </c>
      <c r="F277" s="221" t="s">
        <v>737</v>
      </c>
      <c r="G277" s="157" t="s">
        <v>271</v>
      </c>
      <c r="H277" s="157" t="s">
        <v>202</v>
      </c>
      <c r="I277" s="278"/>
      <c r="J277" s="157" t="s">
        <v>304</v>
      </c>
      <c r="K277" s="163"/>
      <c r="L277" s="166">
        <f t="shared" si="44"/>
        <v>13103.6</v>
      </c>
      <c r="M277" s="163"/>
      <c r="N277" s="168">
        <f t="shared" si="45"/>
        <v>13103.6</v>
      </c>
      <c r="O277" s="161"/>
      <c r="P277" s="161"/>
      <c r="Q277" s="161"/>
      <c r="R277" s="2">
        <v>13103600</v>
      </c>
    </row>
    <row r="278" spans="1:18" ht="31.5" customHeight="1">
      <c r="A278" s="151"/>
      <c r="B278" s="156"/>
      <c r="C278" s="277"/>
      <c r="D278" s="277" t="s">
        <v>692</v>
      </c>
      <c r="E278" s="278"/>
      <c r="F278" s="275"/>
      <c r="G278" s="157"/>
      <c r="H278" s="157"/>
      <c r="I278" s="278"/>
      <c r="J278" s="157"/>
      <c r="K278" s="163"/>
      <c r="L278" s="166"/>
      <c r="M278" s="163"/>
      <c r="N278" s="168"/>
      <c r="O278" s="161"/>
      <c r="P278" s="161"/>
      <c r="Q278" s="161"/>
    </row>
    <row r="279" spans="1:18" ht="31.5" customHeight="1">
      <c r="A279" s="151"/>
      <c r="B279" s="156"/>
      <c r="C279" s="277"/>
      <c r="D279" s="461" t="s">
        <v>957</v>
      </c>
      <c r="E279" s="275" t="s">
        <v>739</v>
      </c>
      <c r="F279" s="221" t="s">
        <v>697</v>
      </c>
      <c r="G279" s="157" t="s">
        <v>271</v>
      </c>
      <c r="H279" s="157" t="s">
        <v>202</v>
      </c>
      <c r="I279" s="278"/>
      <c r="J279" s="157" t="s">
        <v>686</v>
      </c>
      <c r="K279" s="163"/>
      <c r="L279" s="166">
        <f t="shared" ref="L279" si="46">R279/1000</f>
        <v>80000</v>
      </c>
      <c r="M279" s="163"/>
      <c r="N279" s="168">
        <f t="shared" ref="N279:N281" si="47">K279+L279+M279</f>
        <v>80000</v>
      </c>
      <c r="O279" s="161"/>
      <c r="P279" s="161"/>
      <c r="Q279" s="161"/>
      <c r="R279" s="2">
        <v>80000000</v>
      </c>
    </row>
    <row r="280" spans="1:18" ht="31.5" customHeight="1">
      <c r="A280" s="151"/>
      <c r="B280" s="156"/>
      <c r="C280" s="277"/>
      <c r="D280" s="773" t="s">
        <v>741</v>
      </c>
      <c r="E280" s="774"/>
      <c r="F280" s="213"/>
      <c r="G280" s="157"/>
      <c r="H280" s="157"/>
      <c r="I280" s="278"/>
      <c r="J280" s="157"/>
      <c r="K280" s="163"/>
      <c r="L280" s="166"/>
      <c r="M280" s="163"/>
      <c r="N280" s="168"/>
      <c r="O280" s="161"/>
      <c r="P280" s="161"/>
      <c r="Q280" s="161"/>
    </row>
    <row r="281" spans="1:18" ht="66.75" customHeight="1">
      <c r="A281" s="151"/>
      <c r="B281" s="156"/>
      <c r="C281" s="277"/>
      <c r="D281" s="464"/>
      <c r="E281" s="275" t="s">
        <v>740</v>
      </c>
      <c r="F281" s="221" t="s">
        <v>742</v>
      </c>
      <c r="G281" s="157" t="s">
        <v>271</v>
      </c>
      <c r="H281" s="157" t="s">
        <v>202</v>
      </c>
      <c r="I281" s="278" t="s">
        <v>732</v>
      </c>
      <c r="J281" s="157" t="s">
        <v>304</v>
      </c>
      <c r="K281" s="163"/>
      <c r="L281" s="166">
        <f>R281/1000</f>
        <v>1000</v>
      </c>
      <c r="M281" s="163"/>
      <c r="N281" s="168">
        <f t="shared" si="47"/>
        <v>1000</v>
      </c>
      <c r="O281" s="161"/>
      <c r="P281" s="161"/>
      <c r="Q281" s="161"/>
      <c r="R281" s="2">
        <v>1000000</v>
      </c>
    </row>
    <row r="282" spans="1:18" ht="31.5" customHeight="1">
      <c r="A282" s="151"/>
      <c r="B282" s="156"/>
      <c r="C282" s="277" t="s">
        <v>743</v>
      </c>
      <c r="D282" s="277"/>
      <c r="E282" s="275"/>
      <c r="F282" s="221"/>
      <c r="G282" s="157"/>
      <c r="H282" s="157"/>
      <c r="I282" s="278"/>
      <c r="J282" s="157"/>
      <c r="K282" s="163"/>
      <c r="L282" s="166"/>
      <c r="M282" s="163"/>
      <c r="N282" s="168"/>
      <c r="O282" s="161"/>
      <c r="P282" s="161"/>
      <c r="Q282" s="161"/>
    </row>
    <row r="283" spans="1:18" ht="63.75" customHeight="1">
      <c r="A283" s="151"/>
      <c r="B283" s="156"/>
      <c r="C283" s="463"/>
      <c r="D283" s="773" t="s">
        <v>744</v>
      </c>
      <c r="E283" s="774"/>
      <c r="F283" s="221" t="s">
        <v>706</v>
      </c>
      <c r="G283" s="157" t="s">
        <v>271</v>
      </c>
      <c r="H283" s="157" t="s">
        <v>202</v>
      </c>
      <c r="I283" s="278" t="s">
        <v>745</v>
      </c>
      <c r="J283" s="157" t="s">
        <v>192</v>
      </c>
      <c r="K283" s="163"/>
      <c r="L283" s="166">
        <f>R283/1000</f>
        <v>10000</v>
      </c>
      <c r="M283" s="163"/>
      <c r="N283" s="168">
        <f t="shared" ref="N283" si="48">K283+L283+M283</f>
        <v>10000</v>
      </c>
      <c r="O283" s="161"/>
      <c r="P283" s="161"/>
      <c r="Q283" s="161"/>
      <c r="R283" s="2">
        <v>10000000</v>
      </c>
    </row>
    <row r="284" spans="1:18" ht="31.5" customHeight="1">
      <c r="A284" s="151"/>
      <c r="B284" s="156"/>
      <c r="C284" s="59"/>
      <c r="D284" s="260"/>
      <c r="E284" s="261"/>
      <c r="F284" s="261"/>
      <c r="G284" s="157"/>
      <c r="H284" s="157"/>
      <c r="I284" s="187"/>
      <c r="J284" s="157"/>
      <c r="K284" s="163"/>
      <c r="L284" s="166"/>
      <c r="M284" s="163"/>
      <c r="N284" s="168"/>
      <c r="O284" s="161"/>
      <c r="P284" s="161"/>
      <c r="Q284" s="161"/>
    </row>
    <row r="285" spans="1:18" ht="31.5" customHeight="1">
      <c r="A285" s="151"/>
      <c r="B285" s="156"/>
      <c r="C285" s="59"/>
      <c r="D285" s="260"/>
      <c r="E285" s="261"/>
      <c r="F285" s="261"/>
      <c r="G285" s="157"/>
      <c r="H285" s="157"/>
      <c r="I285" s="187"/>
      <c r="J285" s="157"/>
      <c r="K285" s="163"/>
      <c r="L285" s="166"/>
      <c r="M285" s="163"/>
      <c r="N285" s="168"/>
      <c r="O285" s="161"/>
      <c r="P285" s="161"/>
      <c r="Q285" s="161"/>
    </row>
    <row r="286" spans="1:18" ht="31.5" customHeight="1">
      <c r="A286" s="151"/>
      <c r="B286" s="156"/>
      <c r="C286" s="59"/>
      <c r="D286" s="260"/>
      <c r="E286" s="261"/>
      <c r="F286" s="261"/>
      <c r="G286" s="157"/>
      <c r="H286" s="157"/>
      <c r="I286" s="187"/>
      <c r="J286" s="157"/>
      <c r="K286" s="163"/>
      <c r="L286" s="166"/>
      <c r="M286" s="163"/>
      <c r="N286" s="168"/>
      <c r="O286" s="161"/>
      <c r="P286" s="161"/>
      <c r="Q286" s="152"/>
    </row>
    <row r="287" spans="1:18" ht="15" customHeight="1">
      <c r="A287" s="151"/>
      <c r="B287" s="156"/>
      <c r="C287" s="59"/>
      <c r="D287" s="199"/>
      <c r="E287" s="200"/>
      <c r="F287" s="200"/>
      <c r="G287" s="157"/>
      <c r="H287" s="157"/>
      <c r="I287" s="157"/>
      <c r="J287" s="157"/>
      <c r="K287" s="163"/>
      <c r="L287" s="166"/>
      <c r="M287" s="163"/>
      <c r="N287" s="168"/>
      <c r="O287" s="161"/>
      <c r="P287" s="161"/>
      <c r="Q287" s="152"/>
    </row>
    <row r="288" spans="1:18" ht="32.25" customHeight="1">
      <c r="A288" s="222" t="s">
        <v>365</v>
      </c>
      <c r="B288" s="796" t="s">
        <v>366</v>
      </c>
      <c r="C288" s="796"/>
      <c r="D288" s="796"/>
      <c r="E288" s="797"/>
      <c r="F288" s="223"/>
      <c r="G288" s="224"/>
      <c r="H288" s="224"/>
      <c r="I288" s="225"/>
      <c r="J288" s="226"/>
      <c r="K288" s="227">
        <f t="shared" ref="K288:P288" si="49">SUM(K299:K361)</f>
        <v>0</v>
      </c>
      <c r="L288" s="237">
        <f t="shared" si="49"/>
        <v>520503.3</v>
      </c>
      <c r="M288" s="227">
        <f t="shared" si="49"/>
        <v>46500</v>
      </c>
      <c r="N288" s="227">
        <f t="shared" si="49"/>
        <v>567003.30000000005</v>
      </c>
      <c r="O288" s="227">
        <f t="shared" si="49"/>
        <v>0</v>
      </c>
      <c r="P288" s="241">
        <f t="shared" si="49"/>
        <v>0</v>
      </c>
      <c r="Q288" s="252"/>
    </row>
    <row r="289" spans="1:18" ht="55.5" customHeight="1">
      <c r="A289" s="221"/>
      <c r="B289" s="156"/>
      <c r="C289" s="440"/>
      <c r="D289" s="773" t="s">
        <v>269</v>
      </c>
      <c r="E289" s="774"/>
      <c r="F289" s="213" t="s">
        <v>270</v>
      </c>
      <c r="G289" s="157" t="s">
        <v>271</v>
      </c>
      <c r="H289" s="157" t="s">
        <v>202</v>
      </c>
      <c r="I289" s="200" t="s">
        <v>272</v>
      </c>
      <c r="J289" s="213" t="s">
        <v>273</v>
      </c>
      <c r="K289" s="161"/>
      <c r="L289" s="163"/>
      <c r="M289" s="163"/>
      <c r="N289" s="168">
        <f>K289+L289+M289</f>
        <v>0</v>
      </c>
      <c r="O289" s="161"/>
      <c r="P289" s="161"/>
      <c r="Q289" s="152"/>
    </row>
    <row r="290" spans="1:18" ht="32.25" customHeight="1">
      <c r="A290" s="221"/>
      <c r="B290" s="156"/>
      <c r="C290" s="440"/>
      <c r="D290" s="773" t="s">
        <v>382</v>
      </c>
      <c r="E290" s="774"/>
      <c r="F290" s="213" t="s">
        <v>384</v>
      </c>
      <c r="G290" s="157" t="s">
        <v>271</v>
      </c>
      <c r="H290" s="157" t="s">
        <v>202</v>
      </c>
      <c r="I290" s="186" t="s">
        <v>386</v>
      </c>
      <c r="J290" s="157" t="s">
        <v>387</v>
      </c>
      <c r="K290" s="163"/>
      <c r="L290" s="166">
        <v>200</v>
      </c>
      <c r="M290" s="163"/>
      <c r="N290" s="168">
        <f t="shared" ref="N290:N293" si="50">K290+L290+M290</f>
        <v>200</v>
      </c>
      <c r="O290" s="161"/>
      <c r="P290" s="161"/>
      <c r="Q290" s="152"/>
      <c r="R290" s="2">
        <v>200000</v>
      </c>
    </row>
    <row r="291" spans="1:18" ht="33" customHeight="1">
      <c r="A291" s="221"/>
      <c r="B291" s="156"/>
      <c r="C291" s="440"/>
      <c r="D291" s="773" t="s">
        <v>383</v>
      </c>
      <c r="E291" s="774"/>
      <c r="F291" s="213" t="s">
        <v>385</v>
      </c>
      <c r="G291" s="157" t="s">
        <v>271</v>
      </c>
      <c r="H291" s="157" t="s">
        <v>202</v>
      </c>
      <c r="I291" s="278" t="s">
        <v>753</v>
      </c>
      <c r="J291" s="213" t="s">
        <v>388</v>
      </c>
      <c r="K291" s="163"/>
      <c r="L291" s="166">
        <v>1000</v>
      </c>
      <c r="M291" s="163"/>
      <c r="N291" s="168">
        <f t="shared" si="50"/>
        <v>1000</v>
      </c>
      <c r="O291" s="161"/>
      <c r="P291" s="161"/>
      <c r="Q291" s="152"/>
      <c r="R291" s="2">
        <v>1000000</v>
      </c>
    </row>
    <row r="292" spans="1:18" ht="39" customHeight="1">
      <c r="A292" s="221"/>
      <c r="B292" s="156"/>
      <c r="C292" s="440"/>
      <c r="D292" s="773" t="s">
        <v>660</v>
      </c>
      <c r="E292" s="774"/>
      <c r="F292" s="187" t="s">
        <v>656</v>
      </c>
      <c r="G292" s="157" t="s">
        <v>207</v>
      </c>
      <c r="H292" s="157" t="s">
        <v>202</v>
      </c>
      <c r="I292" s="261" t="s">
        <v>230</v>
      </c>
      <c r="J292" s="157" t="s">
        <v>203</v>
      </c>
      <c r="K292" s="163"/>
      <c r="L292" s="166">
        <v>288</v>
      </c>
      <c r="M292" s="163"/>
      <c r="N292" s="168">
        <f t="shared" si="50"/>
        <v>288</v>
      </c>
      <c r="O292" s="161"/>
      <c r="P292" s="161"/>
      <c r="Q292" s="152"/>
      <c r="R292" s="2">
        <v>288000</v>
      </c>
    </row>
    <row r="293" spans="1:18" ht="39" customHeight="1">
      <c r="A293" s="221"/>
      <c r="B293" s="156"/>
      <c r="C293" s="444" t="s">
        <v>957</v>
      </c>
      <c r="D293" s="773" t="s">
        <v>746</v>
      </c>
      <c r="E293" s="774"/>
      <c r="F293" s="213" t="s">
        <v>384</v>
      </c>
      <c r="G293" s="157" t="s">
        <v>271</v>
      </c>
      <c r="H293" s="157" t="s">
        <v>202</v>
      </c>
      <c r="I293" s="275" t="s">
        <v>754</v>
      </c>
      <c r="J293" s="157" t="s">
        <v>751</v>
      </c>
      <c r="K293" s="163"/>
      <c r="L293" s="166">
        <f>R293/1000</f>
        <v>2500</v>
      </c>
      <c r="M293" s="163"/>
      <c r="N293" s="168">
        <f t="shared" si="50"/>
        <v>2500</v>
      </c>
      <c r="O293" s="161"/>
      <c r="P293" s="161"/>
      <c r="Q293" s="152"/>
      <c r="R293" s="2">
        <v>2500000</v>
      </c>
    </row>
    <row r="294" spans="1:18" ht="39" customHeight="1">
      <c r="A294" s="221"/>
      <c r="B294" s="156"/>
      <c r="C294" s="444" t="s">
        <v>957</v>
      </c>
      <c r="D294" s="773" t="s">
        <v>747</v>
      </c>
      <c r="E294" s="774"/>
      <c r="F294" s="213" t="s">
        <v>384</v>
      </c>
      <c r="G294" s="157" t="s">
        <v>271</v>
      </c>
      <c r="H294" s="157" t="s">
        <v>202</v>
      </c>
      <c r="I294" s="275" t="s">
        <v>755</v>
      </c>
      <c r="J294" s="157" t="s">
        <v>752</v>
      </c>
      <c r="K294" s="163"/>
      <c r="L294" s="166">
        <f t="shared" ref="L294:L297" si="51">R294/1000</f>
        <v>25000</v>
      </c>
      <c r="M294" s="163"/>
      <c r="N294" s="168">
        <f t="shared" ref="N294:N297" si="52">K294+L294+M294</f>
        <v>25000</v>
      </c>
      <c r="O294" s="161"/>
      <c r="P294" s="161"/>
      <c r="Q294" s="152"/>
      <c r="R294" s="2">
        <v>25000000</v>
      </c>
    </row>
    <row r="295" spans="1:18" ht="49.5" customHeight="1">
      <c r="A295" s="221"/>
      <c r="B295" s="156"/>
      <c r="C295" s="440"/>
      <c r="D295" s="773" t="s">
        <v>748</v>
      </c>
      <c r="E295" s="774"/>
      <c r="F295" s="213" t="s">
        <v>384</v>
      </c>
      <c r="G295" s="157" t="s">
        <v>271</v>
      </c>
      <c r="H295" s="157" t="s">
        <v>202</v>
      </c>
      <c r="I295" s="275" t="s">
        <v>756</v>
      </c>
      <c r="J295" s="157" t="s">
        <v>751</v>
      </c>
      <c r="K295" s="163"/>
      <c r="L295" s="166">
        <f t="shared" si="51"/>
        <v>500</v>
      </c>
      <c r="M295" s="163"/>
      <c r="N295" s="168">
        <f t="shared" si="52"/>
        <v>500</v>
      </c>
      <c r="O295" s="161"/>
      <c r="P295" s="161"/>
      <c r="Q295" s="152"/>
      <c r="R295" s="2">
        <v>500000</v>
      </c>
    </row>
    <row r="296" spans="1:18" ht="53.25" customHeight="1">
      <c r="A296" s="221"/>
      <c r="B296" s="156"/>
      <c r="C296" s="440"/>
      <c r="D296" s="773" t="s">
        <v>749</v>
      </c>
      <c r="E296" s="774"/>
      <c r="F296" s="213" t="s">
        <v>750</v>
      </c>
      <c r="G296" s="157" t="s">
        <v>271</v>
      </c>
      <c r="H296" s="157" t="s">
        <v>202</v>
      </c>
      <c r="I296" s="275" t="s">
        <v>757</v>
      </c>
      <c r="J296" s="157" t="s">
        <v>751</v>
      </c>
      <c r="K296" s="163"/>
      <c r="L296" s="166">
        <f t="shared" si="51"/>
        <v>20000</v>
      </c>
      <c r="M296" s="163"/>
      <c r="N296" s="168">
        <f t="shared" si="52"/>
        <v>20000</v>
      </c>
      <c r="O296" s="161"/>
      <c r="P296" s="161"/>
      <c r="Q296" s="152"/>
      <c r="R296" s="2">
        <v>20000000</v>
      </c>
    </row>
    <row r="297" spans="1:18" ht="39" customHeight="1">
      <c r="A297" s="221"/>
      <c r="B297" s="156"/>
      <c r="C297" s="440"/>
      <c r="D297" s="773" t="s">
        <v>906</v>
      </c>
      <c r="E297" s="774"/>
      <c r="F297" s="157" t="s">
        <v>656</v>
      </c>
      <c r="G297" s="157" t="s">
        <v>271</v>
      </c>
      <c r="H297" s="157" t="s">
        <v>202</v>
      </c>
      <c r="I297" s="275" t="s">
        <v>910</v>
      </c>
      <c r="J297" s="157" t="s">
        <v>203</v>
      </c>
      <c r="K297" s="163"/>
      <c r="L297" s="166">
        <f t="shared" si="51"/>
        <v>300</v>
      </c>
      <c r="M297" s="163"/>
      <c r="N297" s="168">
        <f t="shared" si="52"/>
        <v>300</v>
      </c>
      <c r="O297" s="161"/>
      <c r="P297" s="161"/>
      <c r="Q297" s="152"/>
      <c r="R297" s="2">
        <v>300000</v>
      </c>
    </row>
    <row r="298" spans="1:18" ht="15" customHeight="1">
      <c r="A298" s="221"/>
      <c r="B298" s="156"/>
      <c r="C298" s="59"/>
      <c r="D298" s="199"/>
      <c r="E298" s="200"/>
      <c r="F298" s="200"/>
      <c r="G298" s="157"/>
      <c r="H298" s="157"/>
      <c r="I298" s="157"/>
      <c r="J298" s="157"/>
      <c r="K298" s="163"/>
      <c r="L298" s="166"/>
      <c r="M298" s="163"/>
      <c r="N298" s="168"/>
      <c r="O298" s="161"/>
      <c r="P298" s="161"/>
      <c r="Q298" s="152"/>
    </row>
    <row r="299" spans="1:18" ht="15" customHeight="1">
      <c r="A299" s="221"/>
      <c r="B299" s="156"/>
      <c r="C299" s="59"/>
      <c r="D299" s="199"/>
      <c r="E299" s="200"/>
      <c r="F299" s="200"/>
      <c r="G299" s="157"/>
      <c r="H299" s="157"/>
      <c r="I299" s="157"/>
      <c r="J299" s="157"/>
      <c r="K299" s="163"/>
      <c r="L299" s="166"/>
      <c r="M299" s="163"/>
      <c r="N299" s="168"/>
      <c r="O299" s="161"/>
      <c r="P299" s="161"/>
      <c r="Q299" s="152"/>
    </row>
    <row r="300" spans="1:18" s="212" customFormat="1" ht="25.5" customHeight="1">
      <c r="A300" s="222" t="s">
        <v>256</v>
      </c>
      <c r="B300" s="796" t="s">
        <v>255</v>
      </c>
      <c r="C300" s="796"/>
      <c r="D300" s="796"/>
      <c r="E300" s="797"/>
      <c r="F300" s="223"/>
      <c r="G300" s="224"/>
      <c r="H300" s="224"/>
      <c r="I300" s="225"/>
      <c r="J300" s="226"/>
      <c r="K300" s="227">
        <f>SUM(K302:K362)</f>
        <v>0</v>
      </c>
      <c r="L300" s="227">
        <f>SUM(L301:L304)</f>
        <v>241846</v>
      </c>
      <c r="M300" s="227">
        <f t="shared" ref="M300:N300" si="53">SUM(M301:M304)</f>
        <v>0</v>
      </c>
      <c r="N300" s="227">
        <f t="shared" si="53"/>
        <v>241846</v>
      </c>
      <c r="O300" s="227">
        <f t="shared" ref="O300" si="54">SUM(O302:O362)</f>
        <v>0</v>
      </c>
      <c r="P300" s="228"/>
      <c r="Q300" s="252"/>
      <c r="R300" s="211"/>
    </row>
    <row r="301" spans="1:18" ht="44.25" customHeight="1">
      <c r="A301" s="826" t="s">
        <v>268</v>
      </c>
      <c r="B301" s="156"/>
      <c r="C301" s="440"/>
      <c r="D301" s="773" t="s">
        <v>239</v>
      </c>
      <c r="E301" s="774"/>
      <c r="F301" s="221" t="s">
        <v>257</v>
      </c>
      <c r="G301" s="157" t="s">
        <v>240</v>
      </c>
      <c r="H301" s="157" t="s">
        <v>190</v>
      </c>
      <c r="I301" s="187" t="s">
        <v>243</v>
      </c>
      <c r="J301" s="157" t="s">
        <v>242</v>
      </c>
      <c r="K301" s="163"/>
      <c r="L301" s="166">
        <v>70700</v>
      </c>
      <c r="M301" s="163"/>
      <c r="N301" s="168">
        <f t="shared" ref="N301:N305" si="55">K301+L301+M301</f>
        <v>70700</v>
      </c>
      <c r="O301" s="161"/>
      <c r="P301" s="161"/>
      <c r="Q301" s="152"/>
      <c r="R301" s="2">
        <v>70700000</v>
      </c>
    </row>
    <row r="302" spans="1:18" ht="43.5" customHeight="1">
      <c r="A302" s="826"/>
      <c r="B302" s="156"/>
      <c r="C302" s="440"/>
      <c r="D302" s="773" t="s">
        <v>244</v>
      </c>
      <c r="E302" s="774"/>
      <c r="F302" s="221" t="s">
        <v>257</v>
      </c>
      <c r="G302" s="157" t="s">
        <v>240</v>
      </c>
      <c r="H302" s="157" t="s">
        <v>190</v>
      </c>
      <c r="I302" s="187" t="s">
        <v>245</v>
      </c>
      <c r="J302" s="157" t="s">
        <v>242</v>
      </c>
      <c r="K302" s="163"/>
      <c r="L302" s="166">
        <v>42226</v>
      </c>
      <c r="M302" s="163"/>
      <c r="N302" s="168">
        <f t="shared" si="55"/>
        <v>42226</v>
      </c>
      <c r="O302" s="161"/>
      <c r="P302" s="161"/>
      <c r="Q302" s="152"/>
      <c r="R302" s="2">
        <v>42226000</v>
      </c>
    </row>
    <row r="303" spans="1:18" ht="22.5" customHeight="1">
      <c r="A303" s="826"/>
      <c r="B303" s="156"/>
      <c r="C303" s="440"/>
      <c r="D303" s="773" t="s">
        <v>246</v>
      </c>
      <c r="E303" s="774"/>
      <c r="F303" s="221" t="s">
        <v>258</v>
      </c>
      <c r="G303" s="157" t="s">
        <v>240</v>
      </c>
      <c r="H303" s="157" t="s">
        <v>190</v>
      </c>
      <c r="I303" s="187" t="s">
        <v>247</v>
      </c>
      <c r="J303" s="157" t="s">
        <v>242</v>
      </c>
      <c r="K303" s="163"/>
      <c r="L303" s="166">
        <v>84730</v>
      </c>
      <c r="M303" s="163"/>
      <c r="N303" s="168">
        <f t="shared" si="55"/>
        <v>84730</v>
      </c>
      <c r="O303" s="161"/>
      <c r="P303" s="161"/>
      <c r="Q303" s="152"/>
      <c r="R303" s="2">
        <v>84730000</v>
      </c>
    </row>
    <row r="304" spans="1:18" ht="38.25" customHeight="1">
      <c r="A304" s="826"/>
      <c r="B304" s="156"/>
      <c r="C304" s="440"/>
      <c r="D304" s="773" t="s">
        <v>261</v>
      </c>
      <c r="E304" s="774"/>
      <c r="F304" s="221" t="s">
        <v>259</v>
      </c>
      <c r="G304" s="157" t="s">
        <v>207</v>
      </c>
      <c r="H304" s="157" t="s">
        <v>260</v>
      </c>
      <c r="I304" s="200" t="s">
        <v>262</v>
      </c>
      <c r="J304" s="213" t="s">
        <v>263</v>
      </c>
      <c r="K304" s="163"/>
      <c r="L304" s="166">
        <v>44190</v>
      </c>
      <c r="M304" s="163"/>
      <c r="N304" s="168">
        <f t="shared" si="55"/>
        <v>44190</v>
      </c>
      <c r="O304" s="161"/>
      <c r="P304" s="161"/>
      <c r="Q304" s="152"/>
      <c r="R304" s="2">
        <v>44190000</v>
      </c>
    </row>
    <row r="305" spans="1:18" ht="42.75" customHeight="1">
      <c r="A305" s="151"/>
      <c r="B305" s="156"/>
      <c r="C305" s="440"/>
      <c r="D305" s="773" t="s">
        <v>761</v>
      </c>
      <c r="E305" s="774"/>
      <c r="F305" s="221" t="s">
        <v>257</v>
      </c>
      <c r="G305" s="157" t="s">
        <v>352</v>
      </c>
      <c r="H305" s="157" t="s">
        <v>202</v>
      </c>
      <c r="I305" s="275" t="s">
        <v>763</v>
      </c>
      <c r="J305" s="157" t="s">
        <v>242</v>
      </c>
      <c r="K305" s="163"/>
      <c r="L305" s="166">
        <f>R305/1000</f>
        <v>11190</v>
      </c>
      <c r="M305" s="163"/>
      <c r="N305" s="168">
        <f t="shared" si="55"/>
        <v>11190</v>
      </c>
      <c r="O305" s="161"/>
      <c r="P305" s="161"/>
      <c r="Q305" s="152"/>
      <c r="R305" s="2">
        <v>11190000</v>
      </c>
    </row>
    <row r="306" spans="1:18" ht="15" customHeight="1">
      <c r="A306" s="151"/>
      <c r="B306" s="156"/>
      <c r="C306" s="59"/>
      <c r="D306" s="199"/>
      <c r="E306" s="200"/>
      <c r="F306" s="200"/>
      <c r="G306" s="157"/>
      <c r="H306" s="157"/>
      <c r="I306" s="157"/>
      <c r="J306" s="157"/>
      <c r="K306" s="163"/>
      <c r="L306" s="166"/>
      <c r="M306" s="163"/>
      <c r="N306" s="168"/>
      <c r="O306" s="161"/>
      <c r="P306" s="161"/>
      <c r="Q306" s="161"/>
    </row>
    <row r="307" spans="1:18" ht="15" customHeight="1">
      <c r="A307" s="151"/>
      <c r="B307" s="156"/>
      <c r="C307" s="59"/>
      <c r="D307" s="199"/>
      <c r="E307" s="200"/>
      <c r="F307" s="200"/>
      <c r="G307" s="157"/>
      <c r="H307" s="157"/>
      <c r="I307" s="157"/>
      <c r="J307" s="157"/>
      <c r="K307" s="163"/>
      <c r="L307" s="166"/>
      <c r="M307" s="163"/>
      <c r="N307" s="168"/>
      <c r="O307" s="161"/>
      <c r="P307" s="161"/>
      <c r="Q307" s="161"/>
    </row>
    <row r="308" spans="1:18" ht="15" customHeight="1">
      <c r="A308" s="151"/>
      <c r="B308" s="156"/>
      <c r="C308" s="59"/>
      <c r="D308" s="199"/>
      <c r="E308" s="200"/>
      <c r="F308" s="200"/>
      <c r="G308" s="157"/>
      <c r="H308" s="157"/>
      <c r="I308" s="157"/>
      <c r="J308" s="157"/>
      <c r="K308" s="163"/>
      <c r="L308" s="166"/>
      <c r="M308" s="163"/>
      <c r="N308" s="168"/>
      <c r="O308" s="161"/>
      <c r="P308" s="161"/>
      <c r="Q308" s="161"/>
    </row>
    <row r="309" spans="1:18" ht="15" customHeight="1">
      <c r="A309" s="151"/>
      <c r="B309" s="156"/>
      <c r="C309" s="59"/>
      <c r="D309" s="199"/>
      <c r="E309" s="200"/>
      <c r="F309" s="200"/>
      <c r="G309" s="157"/>
      <c r="H309" s="157"/>
      <c r="I309" s="157"/>
      <c r="J309" s="157"/>
      <c r="K309" s="163"/>
      <c r="L309" s="166"/>
      <c r="M309" s="163"/>
      <c r="N309" s="168"/>
      <c r="O309" s="161"/>
      <c r="P309" s="161"/>
      <c r="Q309" s="161"/>
    </row>
    <row r="310" spans="1:18" ht="15" customHeight="1">
      <c r="A310" s="151"/>
      <c r="B310" s="156"/>
      <c r="C310" s="59"/>
      <c r="D310" s="199"/>
      <c r="E310" s="200"/>
      <c r="F310" s="200"/>
      <c r="G310" s="157"/>
      <c r="H310" s="157"/>
      <c r="I310" s="157"/>
      <c r="J310" s="157"/>
      <c r="K310" s="163"/>
      <c r="L310" s="166"/>
      <c r="M310" s="163"/>
      <c r="N310" s="168"/>
      <c r="O310" s="161"/>
      <c r="P310" s="161"/>
      <c r="Q310" s="161"/>
    </row>
    <row r="311" spans="1:18" ht="15" customHeight="1">
      <c r="A311" s="151"/>
      <c r="B311" s="156"/>
      <c r="C311" s="59"/>
      <c r="D311" s="199"/>
      <c r="E311" s="200"/>
      <c r="F311" s="200"/>
      <c r="G311" s="157"/>
      <c r="H311" s="157"/>
      <c r="I311" s="157"/>
      <c r="J311" s="157"/>
      <c r="K311" s="163"/>
      <c r="L311" s="166"/>
      <c r="M311" s="163"/>
      <c r="N311" s="168"/>
      <c r="O311" s="161"/>
      <c r="P311" s="161"/>
      <c r="Q311" s="161"/>
    </row>
    <row r="312" spans="1:18" ht="15" customHeight="1">
      <c r="A312" s="151"/>
      <c r="B312" s="156"/>
      <c r="C312" s="59"/>
      <c r="D312" s="199"/>
      <c r="E312" s="200"/>
      <c r="F312" s="200"/>
      <c r="G312" s="157"/>
      <c r="H312" s="157"/>
      <c r="I312" s="157"/>
      <c r="J312" s="157"/>
      <c r="K312" s="163"/>
      <c r="L312" s="166"/>
      <c r="M312" s="163"/>
      <c r="N312" s="168"/>
      <c r="O312" s="161"/>
      <c r="P312" s="161"/>
      <c r="Q312" s="161"/>
    </row>
    <row r="313" spans="1:18" ht="15" customHeight="1">
      <c r="A313" s="151"/>
      <c r="B313" s="156"/>
      <c r="C313" s="59"/>
      <c r="D313" s="199"/>
      <c r="E313" s="200"/>
      <c r="F313" s="200"/>
      <c r="G313" s="157"/>
      <c r="H313" s="157"/>
      <c r="I313" s="157"/>
      <c r="J313" s="157"/>
      <c r="K313" s="163"/>
      <c r="L313" s="166"/>
      <c r="M313" s="163"/>
      <c r="N313" s="168"/>
      <c r="O313" s="161"/>
      <c r="P313" s="161"/>
      <c r="Q313" s="161"/>
    </row>
    <row r="314" spans="1:18" ht="31.5" customHeight="1">
      <c r="A314" s="148" t="s">
        <v>210</v>
      </c>
      <c r="B314" s="832" t="s">
        <v>211</v>
      </c>
      <c r="C314" s="832"/>
      <c r="D314" s="832"/>
      <c r="E314" s="833"/>
      <c r="F314" s="204"/>
      <c r="G314" s="159"/>
      <c r="H314" s="159"/>
      <c r="I314" s="159"/>
      <c r="J314" s="159"/>
      <c r="K314" s="164"/>
      <c r="L314" s="170">
        <f>SUM(L315)</f>
        <v>0</v>
      </c>
      <c r="M314" s="164"/>
      <c r="N314" s="170">
        <f>SUM(N315)</f>
        <v>0</v>
      </c>
      <c r="O314" s="162"/>
      <c r="P314" s="162"/>
      <c r="Q314" s="162"/>
    </row>
    <row r="315" spans="1:18" ht="31.5" customHeight="1">
      <c r="A315" s="151"/>
      <c r="B315" s="156"/>
      <c r="C315" s="59"/>
      <c r="D315" s="199"/>
      <c r="E315" s="200"/>
      <c r="F315" s="200"/>
      <c r="G315" s="157"/>
      <c r="H315" s="157"/>
      <c r="I315" s="200"/>
      <c r="J315" s="157"/>
      <c r="K315" s="163"/>
      <c r="L315" s="166"/>
      <c r="M315" s="163"/>
      <c r="N315" s="168"/>
      <c r="O315" s="161"/>
      <c r="P315" s="161"/>
      <c r="Q315" s="161"/>
    </row>
    <row r="316" spans="1:18">
      <c r="A316" s="152"/>
      <c r="B316" s="193"/>
      <c r="C316" s="59"/>
      <c r="D316" s="59"/>
      <c r="E316" s="157"/>
      <c r="F316" s="157"/>
      <c r="G316" s="190"/>
      <c r="H316" s="190"/>
      <c r="I316" s="190"/>
      <c r="J316" s="190"/>
      <c r="K316" s="191"/>
      <c r="L316" s="191"/>
      <c r="M316" s="191"/>
      <c r="N316" s="191"/>
      <c r="O316" s="189"/>
      <c r="P316" s="152"/>
      <c r="Q316" s="152"/>
    </row>
    <row r="317" spans="1:18" ht="16.5" customHeight="1">
      <c r="A317" s="150" t="s">
        <v>217</v>
      </c>
      <c r="B317" s="156"/>
      <c r="C317" s="59"/>
      <c r="D317" s="59"/>
      <c r="E317" s="157"/>
      <c r="F317" s="157"/>
      <c r="G317" s="157"/>
      <c r="H317" s="157"/>
      <c r="I317" s="157"/>
      <c r="J317" s="157"/>
      <c r="K317" s="163"/>
      <c r="L317" s="163"/>
      <c r="M317" s="163"/>
      <c r="N317" s="163"/>
      <c r="O317" s="169"/>
      <c r="P317" s="161"/>
      <c r="Q317" s="161"/>
    </row>
    <row r="318" spans="1:18" ht="6" customHeight="1">
      <c r="A318" s="152"/>
      <c r="B318" s="156"/>
      <c r="C318" s="59"/>
      <c r="D318" s="59"/>
      <c r="E318" s="157"/>
      <c r="F318" s="157"/>
      <c r="G318" s="157"/>
      <c r="H318" s="157"/>
      <c r="I318" s="157"/>
      <c r="J318" s="157"/>
      <c r="K318" s="163"/>
      <c r="L318" s="163"/>
      <c r="M318" s="163"/>
      <c r="N318" s="163"/>
      <c r="O318" s="169"/>
      <c r="P318" s="161"/>
      <c r="Q318" s="161"/>
    </row>
    <row r="319" spans="1:18" ht="25.5">
      <c r="A319" s="148" t="s">
        <v>193</v>
      </c>
      <c r="B319" s="834" t="s">
        <v>194</v>
      </c>
      <c r="C319" s="834"/>
      <c r="D319" s="834"/>
      <c r="E319" s="835"/>
      <c r="F319" s="198"/>
      <c r="G319" s="159"/>
      <c r="H319" s="159"/>
      <c r="I319" s="159"/>
      <c r="J319" s="159"/>
      <c r="K319" s="164"/>
      <c r="L319" s="170">
        <f>SUM(L320:L321)</f>
        <v>400</v>
      </c>
      <c r="M319" s="170"/>
      <c r="N319" s="170">
        <f t="shared" ref="N319" si="56">SUM(N320:N321)</f>
        <v>400</v>
      </c>
      <c r="O319" s="162"/>
      <c r="P319" s="162"/>
      <c r="Q319" s="162"/>
    </row>
    <row r="320" spans="1:18" ht="32.25" customHeight="1">
      <c r="A320" s="151"/>
      <c r="B320" s="156"/>
      <c r="C320" s="158"/>
      <c r="D320" s="158" t="s">
        <v>509</v>
      </c>
      <c r="E320" s="276"/>
      <c r="F320" s="200"/>
      <c r="G320" s="157"/>
      <c r="H320" s="157"/>
      <c r="I320" s="200" t="s">
        <v>516</v>
      </c>
      <c r="J320" s="157"/>
      <c r="K320" s="161"/>
      <c r="L320" s="163"/>
      <c r="M320" s="163"/>
      <c r="N320" s="168"/>
      <c r="O320" s="161"/>
      <c r="P320" s="161"/>
      <c r="Q320" s="161"/>
    </row>
    <row r="321" spans="1:18" ht="43.5" customHeight="1">
      <c r="A321" s="151"/>
      <c r="B321" s="193"/>
      <c r="C321" s="59"/>
      <c r="D321" s="478"/>
      <c r="E321" s="276" t="s">
        <v>522</v>
      </c>
      <c r="F321" s="214" t="s">
        <v>337</v>
      </c>
      <c r="G321" s="157" t="s">
        <v>271</v>
      </c>
      <c r="H321" s="157" t="s">
        <v>202</v>
      </c>
      <c r="I321" s="263"/>
      <c r="J321" s="151" t="s">
        <v>517</v>
      </c>
      <c r="K321" s="152"/>
      <c r="L321" s="191">
        <f>R321/1000</f>
        <v>400</v>
      </c>
      <c r="M321" s="191"/>
      <c r="N321" s="168">
        <f t="shared" ref="N321:N347" si="57">K321+L321+M321</f>
        <v>400</v>
      </c>
      <c r="O321" s="152"/>
      <c r="P321" s="152"/>
      <c r="Q321" s="152"/>
      <c r="R321" s="2">
        <v>400000</v>
      </c>
    </row>
    <row r="322" spans="1:18" ht="43.5" customHeight="1">
      <c r="A322" s="151"/>
      <c r="B322" s="156"/>
      <c r="C322" s="59"/>
      <c r="D322" s="477" t="s">
        <v>957</v>
      </c>
      <c r="E322" s="276" t="s">
        <v>523</v>
      </c>
      <c r="F322" s="214" t="s">
        <v>337</v>
      </c>
      <c r="G322" s="157" t="s">
        <v>271</v>
      </c>
      <c r="H322" s="157" t="s">
        <v>202</v>
      </c>
      <c r="I322" s="261"/>
      <c r="J322" s="221" t="s">
        <v>530</v>
      </c>
      <c r="K322" s="161"/>
      <c r="L322" s="163">
        <v>300</v>
      </c>
      <c r="M322" s="163"/>
      <c r="N322" s="168">
        <f t="shared" si="57"/>
        <v>300</v>
      </c>
      <c r="O322" s="161"/>
      <c r="P322" s="161"/>
      <c r="Q322" s="161"/>
      <c r="R322" s="2">
        <v>300000</v>
      </c>
    </row>
    <row r="323" spans="1:18" ht="50.25" customHeight="1">
      <c r="A323" s="151"/>
      <c r="B323" s="156"/>
      <c r="C323" s="59"/>
      <c r="D323" s="478"/>
      <c r="E323" s="276" t="s">
        <v>524</v>
      </c>
      <c r="F323" s="214" t="s">
        <v>337</v>
      </c>
      <c r="G323" s="157" t="s">
        <v>271</v>
      </c>
      <c r="H323" s="157" t="s">
        <v>202</v>
      </c>
      <c r="I323" s="261"/>
      <c r="J323" s="213" t="s">
        <v>515</v>
      </c>
      <c r="K323" s="161"/>
      <c r="L323" s="163">
        <v>400</v>
      </c>
      <c r="M323" s="163"/>
      <c r="N323" s="168">
        <f t="shared" si="57"/>
        <v>400</v>
      </c>
      <c r="O323" s="161"/>
      <c r="P323" s="161"/>
      <c r="Q323" s="161"/>
      <c r="R323" s="2">
        <v>400000</v>
      </c>
    </row>
    <row r="324" spans="1:18" ht="51.75" customHeight="1">
      <c r="A324" s="151"/>
      <c r="B324" s="156"/>
      <c r="C324" s="59"/>
      <c r="D324" s="478"/>
      <c r="E324" s="276" t="s">
        <v>525</v>
      </c>
      <c r="F324" s="214" t="s">
        <v>337</v>
      </c>
      <c r="G324" s="157" t="s">
        <v>271</v>
      </c>
      <c r="H324" s="157" t="s">
        <v>202</v>
      </c>
      <c r="I324" s="261"/>
      <c r="J324" s="213" t="s">
        <v>515</v>
      </c>
      <c r="K324" s="161"/>
      <c r="L324" s="163">
        <v>400</v>
      </c>
      <c r="M324" s="163"/>
      <c r="N324" s="168">
        <f t="shared" si="57"/>
        <v>400</v>
      </c>
      <c r="O324" s="161"/>
      <c r="P324" s="161"/>
      <c r="Q324" s="161"/>
      <c r="R324" s="2">
        <v>400000</v>
      </c>
    </row>
    <row r="325" spans="1:18" ht="42" customHeight="1">
      <c r="A325" s="151"/>
      <c r="B325" s="156"/>
      <c r="C325" s="59"/>
      <c r="D325" s="465"/>
      <c r="E325" s="261" t="s">
        <v>526</v>
      </c>
      <c r="F325" s="214" t="s">
        <v>337</v>
      </c>
      <c r="G325" s="157" t="s">
        <v>271</v>
      </c>
      <c r="H325" s="157" t="s">
        <v>202</v>
      </c>
      <c r="I325" s="261"/>
      <c r="J325" s="221" t="s">
        <v>531</v>
      </c>
      <c r="K325" s="161"/>
      <c r="L325" s="163">
        <v>250</v>
      </c>
      <c r="M325" s="163"/>
      <c r="N325" s="168">
        <f t="shared" si="57"/>
        <v>250</v>
      </c>
      <c r="O325" s="161"/>
      <c r="P325" s="161"/>
      <c r="Q325" s="161"/>
      <c r="R325" s="2">
        <v>250000</v>
      </c>
    </row>
    <row r="326" spans="1:18" ht="41.25" customHeight="1">
      <c r="A326" s="151"/>
      <c r="B326" s="156"/>
      <c r="C326" s="59"/>
      <c r="D326" s="465"/>
      <c r="E326" s="261" t="s">
        <v>527</v>
      </c>
      <c r="F326" s="214" t="s">
        <v>337</v>
      </c>
      <c r="G326" s="157" t="s">
        <v>271</v>
      </c>
      <c r="H326" s="157" t="s">
        <v>202</v>
      </c>
      <c r="I326" s="261"/>
      <c r="J326" s="151" t="s">
        <v>532</v>
      </c>
      <c r="K326" s="161"/>
      <c r="L326" s="163">
        <v>500</v>
      </c>
      <c r="M326" s="163"/>
      <c r="N326" s="168">
        <f t="shared" si="57"/>
        <v>500</v>
      </c>
      <c r="O326" s="161"/>
      <c r="P326" s="161"/>
      <c r="Q326" s="161"/>
      <c r="R326" s="2">
        <v>500000</v>
      </c>
    </row>
    <row r="327" spans="1:18" ht="42" customHeight="1">
      <c r="A327" s="151"/>
      <c r="B327" s="156"/>
      <c r="C327" s="59"/>
      <c r="D327" s="465"/>
      <c r="E327" s="261" t="s">
        <v>528</v>
      </c>
      <c r="F327" s="214" t="s">
        <v>337</v>
      </c>
      <c r="G327" s="157" t="s">
        <v>271</v>
      </c>
      <c r="H327" s="157" t="s">
        <v>202</v>
      </c>
      <c r="I327" s="261"/>
      <c r="J327" s="151" t="s">
        <v>533</v>
      </c>
      <c r="K327" s="161"/>
      <c r="L327" s="163">
        <v>2000</v>
      </c>
      <c r="M327" s="163"/>
      <c r="N327" s="168">
        <f t="shared" si="57"/>
        <v>2000</v>
      </c>
      <c r="O327" s="161"/>
      <c r="P327" s="161"/>
      <c r="Q327" s="161"/>
      <c r="R327" s="2">
        <v>2000000</v>
      </c>
    </row>
    <row r="328" spans="1:18" ht="39" customHeight="1">
      <c r="A328" s="151"/>
      <c r="B328" s="156"/>
      <c r="C328" s="59"/>
      <c r="D328" s="465"/>
      <c r="E328" s="261" t="s">
        <v>529</v>
      </c>
      <c r="F328" s="214" t="s">
        <v>337</v>
      </c>
      <c r="G328" s="157" t="s">
        <v>271</v>
      </c>
      <c r="H328" s="157" t="s">
        <v>202</v>
      </c>
      <c r="I328" s="261"/>
      <c r="J328" s="151" t="s">
        <v>532</v>
      </c>
      <c r="K328" s="161"/>
      <c r="L328" s="163">
        <v>500</v>
      </c>
      <c r="M328" s="163"/>
      <c r="N328" s="168">
        <f t="shared" si="57"/>
        <v>500</v>
      </c>
      <c r="O328" s="161"/>
      <c r="P328" s="161"/>
      <c r="Q328" s="161"/>
      <c r="R328" s="2">
        <v>500000</v>
      </c>
    </row>
    <row r="329" spans="1:18" ht="51.75" customHeight="1">
      <c r="A329" s="151"/>
      <c r="B329" s="156"/>
      <c r="C329" s="440"/>
      <c r="D329" s="773" t="s">
        <v>547</v>
      </c>
      <c r="E329" s="774"/>
      <c r="F329" s="261"/>
      <c r="G329" s="157"/>
      <c r="H329" s="157"/>
      <c r="I329" s="261" t="s">
        <v>553</v>
      </c>
      <c r="J329" s="157"/>
      <c r="K329" s="161"/>
      <c r="L329" s="163"/>
      <c r="M329" s="163"/>
      <c r="N329" s="168"/>
      <c r="O329" s="161"/>
      <c r="P329" s="161"/>
      <c r="Q329" s="161"/>
    </row>
    <row r="330" spans="1:18" ht="30" customHeight="1">
      <c r="A330" s="151"/>
      <c r="B330" s="156"/>
      <c r="C330" s="440"/>
      <c r="D330" s="260"/>
      <c r="E330" s="261" t="s">
        <v>548</v>
      </c>
      <c r="F330" s="214" t="s">
        <v>337</v>
      </c>
      <c r="G330" s="157" t="s">
        <v>271</v>
      </c>
      <c r="H330" s="157" t="s">
        <v>202</v>
      </c>
      <c r="I330" s="261"/>
      <c r="J330" s="157" t="s">
        <v>552</v>
      </c>
      <c r="K330" s="161"/>
      <c r="L330" s="163"/>
      <c r="M330" s="163">
        <v>7500</v>
      </c>
      <c r="N330" s="168">
        <f t="shared" si="57"/>
        <v>7500</v>
      </c>
      <c r="O330" s="161"/>
      <c r="P330" s="161"/>
      <c r="Q330" s="161"/>
      <c r="R330" s="2">
        <v>7500000</v>
      </c>
    </row>
    <row r="331" spans="1:18" ht="32.25" customHeight="1">
      <c r="A331" s="151"/>
      <c r="B331" s="156"/>
      <c r="C331" s="440"/>
      <c r="D331" s="260"/>
      <c r="E331" s="261" t="s">
        <v>549</v>
      </c>
      <c r="F331" s="214" t="s">
        <v>337</v>
      </c>
      <c r="G331" s="157" t="s">
        <v>271</v>
      </c>
      <c r="H331" s="157" t="s">
        <v>202</v>
      </c>
      <c r="I331" s="261"/>
      <c r="J331" s="157" t="s">
        <v>552</v>
      </c>
      <c r="K331" s="161"/>
      <c r="L331" s="163"/>
      <c r="M331" s="163">
        <v>7500</v>
      </c>
      <c r="N331" s="168">
        <f t="shared" si="57"/>
        <v>7500</v>
      </c>
      <c r="O331" s="161"/>
      <c r="P331" s="161"/>
      <c r="Q331" s="161"/>
      <c r="R331" s="2">
        <v>7500000</v>
      </c>
    </row>
    <row r="332" spans="1:18" ht="27.75" customHeight="1">
      <c r="A332" s="151"/>
      <c r="B332" s="156"/>
      <c r="C332" s="440"/>
      <c r="D332" s="260"/>
      <c r="E332" s="261" t="s">
        <v>550</v>
      </c>
      <c r="F332" s="214" t="s">
        <v>337</v>
      </c>
      <c r="G332" s="157" t="s">
        <v>271</v>
      </c>
      <c r="H332" s="157" t="s">
        <v>202</v>
      </c>
      <c r="I332" s="261"/>
      <c r="J332" s="157" t="s">
        <v>552</v>
      </c>
      <c r="K332" s="161"/>
      <c r="L332" s="163"/>
      <c r="M332" s="163">
        <v>7500</v>
      </c>
      <c r="N332" s="168">
        <f t="shared" si="57"/>
        <v>7500</v>
      </c>
      <c r="O332" s="161"/>
      <c r="P332" s="161"/>
      <c r="Q332" s="161"/>
      <c r="R332" s="2">
        <v>7500000</v>
      </c>
    </row>
    <row r="333" spans="1:18" ht="15" customHeight="1">
      <c r="A333" s="152"/>
      <c r="B333" s="156"/>
      <c r="C333" s="440"/>
      <c r="D333" s="199"/>
      <c r="E333" s="200" t="s">
        <v>551</v>
      </c>
      <c r="F333" s="214" t="s">
        <v>337</v>
      </c>
      <c r="G333" s="157" t="s">
        <v>271</v>
      </c>
      <c r="H333" s="157" t="s">
        <v>202</v>
      </c>
      <c r="I333" s="157"/>
      <c r="J333" s="157" t="s">
        <v>552</v>
      </c>
      <c r="K333" s="161"/>
      <c r="L333" s="163"/>
      <c r="M333" s="163">
        <v>9000</v>
      </c>
      <c r="N333" s="168">
        <f t="shared" si="57"/>
        <v>9000</v>
      </c>
      <c r="O333" s="161"/>
      <c r="P333" s="161"/>
      <c r="Q333" s="161"/>
      <c r="R333" s="2">
        <v>9000000</v>
      </c>
    </row>
    <row r="334" spans="1:18" ht="33.75" customHeight="1">
      <c r="A334" s="152"/>
      <c r="B334" s="156"/>
      <c r="C334" s="440"/>
      <c r="D334" s="785" t="s">
        <v>554</v>
      </c>
      <c r="E334" s="786"/>
      <c r="F334" s="261"/>
      <c r="G334" s="157"/>
      <c r="H334" s="157"/>
      <c r="I334" s="261" t="s">
        <v>557</v>
      </c>
      <c r="J334" s="157"/>
      <c r="K334" s="161"/>
      <c r="L334" s="163"/>
      <c r="M334" s="163"/>
      <c r="N334" s="168"/>
      <c r="O334" s="161"/>
      <c r="P334" s="161"/>
      <c r="Q334" s="161"/>
    </row>
    <row r="335" spans="1:18" ht="33" customHeight="1">
      <c r="A335" s="152"/>
      <c r="B335" s="156"/>
      <c r="C335" s="440"/>
      <c r="D335" s="260"/>
      <c r="E335" s="261" t="s">
        <v>555</v>
      </c>
      <c r="F335" s="214" t="s">
        <v>337</v>
      </c>
      <c r="G335" s="157" t="s">
        <v>271</v>
      </c>
      <c r="H335" s="157" t="s">
        <v>202</v>
      </c>
      <c r="I335" s="157"/>
      <c r="J335" s="151" t="s">
        <v>558</v>
      </c>
      <c r="K335" s="161"/>
      <c r="L335" s="163"/>
      <c r="M335" s="163">
        <v>5000</v>
      </c>
      <c r="N335" s="168">
        <f t="shared" si="57"/>
        <v>5000</v>
      </c>
      <c r="O335" s="161"/>
      <c r="P335" s="161"/>
      <c r="Q335" s="161"/>
      <c r="R335" s="2">
        <v>5000000</v>
      </c>
    </row>
    <row r="336" spans="1:18" ht="33" customHeight="1">
      <c r="A336" s="152"/>
      <c r="B336" s="156"/>
      <c r="C336" s="440"/>
      <c r="D336" s="260"/>
      <c r="E336" s="261" t="s">
        <v>556</v>
      </c>
      <c r="F336" s="214" t="s">
        <v>337</v>
      </c>
      <c r="G336" s="157" t="s">
        <v>271</v>
      </c>
      <c r="H336" s="157" t="s">
        <v>202</v>
      </c>
      <c r="I336" s="157"/>
      <c r="J336" s="151" t="s">
        <v>558</v>
      </c>
      <c r="K336" s="161"/>
      <c r="L336" s="163"/>
      <c r="M336" s="163">
        <v>5000</v>
      </c>
      <c r="N336" s="168">
        <f t="shared" si="57"/>
        <v>5000</v>
      </c>
      <c r="O336" s="161"/>
      <c r="P336" s="161"/>
      <c r="Q336" s="161"/>
      <c r="R336" s="2">
        <v>5000000</v>
      </c>
    </row>
    <row r="337" spans="1:18" ht="33" customHeight="1">
      <c r="A337" s="152"/>
      <c r="B337" s="156"/>
      <c r="C337" s="440"/>
      <c r="D337" s="260"/>
      <c r="E337" s="261" t="s">
        <v>544</v>
      </c>
      <c r="F337" s="214" t="s">
        <v>337</v>
      </c>
      <c r="G337" s="157" t="s">
        <v>271</v>
      </c>
      <c r="H337" s="157" t="s">
        <v>202</v>
      </c>
      <c r="I337" s="157"/>
      <c r="J337" s="151" t="s">
        <v>558</v>
      </c>
      <c r="K337" s="161"/>
      <c r="L337" s="163"/>
      <c r="M337" s="163">
        <v>5000</v>
      </c>
      <c r="N337" s="168">
        <f t="shared" si="57"/>
        <v>5000</v>
      </c>
      <c r="O337" s="161"/>
      <c r="P337" s="161"/>
      <c r="Q337" s="161"/>
      <c r="R337" s="2">
        <v>5000000</v>
      </c>
    </row>
    <row r="338" spans="1:18" ht="15" customHeight="1">
      <c r="A338" s="152"/>
      <c r="B338" s="156"/>
      <c r="C338" s="477" t="s">
        <v>957</v>
      </c>
      <c r="D338" s="773" t="s">
        <v>559</v>
      </c>
      <c r="E338" s="774"/>
      <c r="F338" s="213" t="s">
        <v>337</v>
      </c>
      <c r="G338" s="157" t="s">
        <v>271</v>
      </c>
      <c r="H338" s="157" t="s">
        <v>202</v>
      </c>
      <c r="I338" s="261" t="s">
        <v>576</v>
      </c>
      <c r="J338" s="213" t="s">
        <v>546</v>
      </c>
      <c r="K338" s="161"/>
      <c r="L338" s="163">
        <v>1000</v>
      </c>
      <c r="M338" s="163"/>
      <c r="N338" s="168">
        <f t="shared" si="57"/>
        <v>1000</v>
      </c>
      <c r="O338" s="161"/>
      <c r="P338" s="161"/>
      <c r="Q338" s="161"/>
    </row>
    <row r="339" spans="1:18" ht="15" customHeight="1">
      <c r="A339" s="152"/>
      <c r="B339" s="156"/>
      <c r="C339" s="477" t="s">
        <v>957</v>
      </c>
      <c r="D339" s="773" t="s">
        <v>577</v>
      </c>
      <c r="E339" s="774"/>
      <c r="F339" s="213" t="s">
        <v>337</v>
      </c>
      <c r="G339" s="157" t="s">
        <v>271</v>
      </c>
      <c r="H339" s="157" t="s">
        <v>202</v>
      </c>
      <c r="I339" s="187" t="s">
        <v>579</v>
      </c>
      <c r="J339" s="213" t="s">
        <v>203</v>
      </c>
      <c r="K339" s="161"/>
      <c r="L339" s="163">
        <v>6336</v>
      </c>
      <c r="M339" s="163"/>
      <c r="N339" s="168">
        <f t="shared" si="57"/>
        <v>6336</v>
      </c>
      <c r="O339" s="161"/>
      <c r="P339" s="161"/>
      <c r="Q339" s="161"/>
      <c r="R339" s="2">
        <v>6336000</v>
      </c>
    </row>
    <row r="340" spans="1:18" ht="38.25" customHeight="1">
      <c r="A340" s="152"/>
      <c r="B340" s="156"/>
      <c r="C340" s="440"/>
      <c r="D340" s="773" t="s">
        <v>580</v>
      </c>
      <c r="E340" s="774"/>
      <c r="F340" s="213" t="s">
        <v>337</v>
      </c>
      <c r="G340" s="157" t="s">
        <v>271</v>
      </c>
      <c r="H340" s="157" t="s">
        <v>202</v>
      </c>
      <c r="I340" s="261" t="s">
        <v>581</v>
      </c>
      <c r="J340" s="213" t="s">
        <v>546</v>
      </c>
      <c r="K340" s="161"/>
      <c r="L340" s="163">
        <v>6700</v>
      </c>
      <c r="M340" s="163"/>
      <c r="N340" s="168">
        <f t="shared" si="57"/>
        <v>6700</v>
      </c>
      <c r="O340" s="161"/>
      <c r="P340" s="161"/>
      <c r="Q340" s="161"/>
      <c r="R340" s="2">
        <v>6700000</v>
      </c>
    </row>
    <row r="341" spans="1:18" ht="40.5" customHeight="1">
      <c r="A341" s="152"/>
      <c r="B341" s="156"/>
      <c r="C341" s="440"/>
      <c r="D341" s="773" t="s">
        <v>583</v>
      </c>
      <c r="E341" s="774"/>
      <c r="F341" s="213" t="s">
        <v>337</v>
      </c>
      <c r="G341" s="157" t="s">
        <v>271</v>
      </c>
      <c r="H341" s="157" t="s">
        <v>202</v>
      </c>
      <c r="I341" s="186" t="s">
        <v>584</v>
      </c>
      <c r="J341" s="213"/>
      <c r="K341" s="161"/>
      <c r="L341" s="163"/>
      <c r="M341" s="163"/>
      <c r="N341" s="168"/>
      <c r="O341" s="161"/>
      <c r="P341" s="161"/>
      <c r="Q341" s="161"/>
    </row>
    <row r="342" spans="1:18" ht="15" customHeight="1">
      <c r="A342" s="152"/>
      <c r="B342" s="156"/>
      <c r="C342" s="440"/>
      <c r="D342" s="260"/>
      <c r="E342" s="261" t="s">
        <v>587</v>
      </c>
      <c r="F342" s="213" t="s">
        <v>337</v>
      </c>
      <c r="G342" s="157" t="s">
        <v>271</v>
      </c>
      <c r="H342" s="157" t="s">
        <v>202</v>
      </c>
      <c r="I342" s="157"/>
      <c r="J342" s="213" t="s">
        <v>536</v>
      </c>
      <c r="K342" s="161"/>
      <c r="L342" s="163">
        <v>500</v>
      </c>
      <c r="M342" s="163"/>
      <c r="N342" s="168">
        <f t="shared" si="57"/>
        <v>500</v>
      </c>
      <c r="O342" s="161"/>
      <c r="P342" s="161"/>
      <c r="Q342" s="161"/>
      <c r="R342" s="2">
        <v>500000</v>
      </c>
    </row>
    <row r="343" spans="1:18" ht="35.25" customHeight="1">
      <c r="A343" s="152"/>
      <c r="B343" s="156"/>
      <c r="C343" s="440"/>
      <c r="D343" s="260"/>
      <c r="E343" s="261" t="s">
        <v>589</v>
      </c>
      <c r="F343" s="213" t="s">
        <v>337</v>
      </c>
      <c r="G343" s="157" t="s">
        <v>271</v>
      </c>
      <c r="H343" s="157" t="s">
        <v>202</v>
      </c>
      <c r="I343" s="157"/>
      <c r="J343" s="213" t="s">
        <v>536</v>
      </c>
      <c r="K343" s="161"/>
      <c r="L343" s="163">
        <v>2200.5</v>
      </c>
      <c r="M343" s="163"/>
      <c r="N343" s="168">
        <f t="shared" si="57"/>
        <v>2200.5</v>
      </c>
      <c r="O343" s="161"/>
      <c r="P343" s="161"/>
      <c r="Q343" s="161"/>
      <c r="R343" s="2">
        <v>2200500</v>
      </c>
    </row>
    <row r="344" spans="1:18" ht="15" customHeight="1">
      <c r="A344" s="152"/>
      <c r="B344" s="156"/>
      <c r="C344" s="440"/>
      <c r="D344" s="260"/>
      <c r="E344" s="261" t="s">
        <v>585</v>
      </c>
      <c r="F344" s="213" t="s">
        <v>337</v>
      </c>
      <c r="G344" s="157" t="s">
        <v>271</v>
      </c>
      <c r="H344" s="157" t="s">
        <v>202</v>
      </c>
      <c r="I344" s="157"/>
      <c r="J344" s="213" t="s">
        <v>536</v>
      </c>
      <c r="K344" s="161"/>
      <c r="L344" s="163">
        <v>733.5</v>
      </c>
      <c r="M344" s="163"/>
      <c r="N344" s="168">
        <f t="shared" si="57"/>
        <v>733.5</v>
      </c>
      <c r="O344" s="161"/>
      <c r="P344" s="161"/>
      <c r="Q344" s="161"/>
      <c r="R344" s="2">
        <v>733500</v>
      </c>
    </row>
    <row r="345" spans="1:18" ht="15" customHeight="1">
      <c r="A345" s="152"/>
      <c r="B345" s="156"/>
      <c r="C345" s="440"/>
      <c r="D345" s="260"/>
      <c r="E345" s="261" t="s">
        <v>586</v>
      </c>
      <c r="F345" s="213" t="s">
        <v>337</v>
      </c>
      <c r="G345" s="157" t="s">
        <v>271</v>
      </c>
      <c r="H345" s="157" t="s">
        <v>202</v>
      </c>
      <c r="I345" s="157"/>
      <c r="J345" s="213" t="s">
        <v>536</v>
      </c>
      <c r="K345" s="161"/>
      <c r="L345" s="163">
        <v>2445</v>
      </c>
      <c r="M345" s="163"/>
      <c r="N345" s="168">
        <f t="shared" si="57"/>
        <v>2445</v>
      </c>
      <c r="O345" s="161"/>
      <c r="P345" s="161"/>
      <c r="Q345" s="161"/>
      <c r="R345" s="2">
        <v>2445000</v>
      </c>
    </row>
    <row r="346" spans="1:18" ht="35.25" customHeight="1">
      <c r="A346" s="152"/>
      <c r="B346" s="156"/>
      <c r="C346" s="440"/>
      <c r="D346" s="260"/>
      <c r="E346" s="261" t="s">
        <v>588</v>
      </c>
      <c r="F346" s="213" t="s">
        <v>337</v>
      </c>
      <c r="G346" s="157" t="s">
        <v>271</v>
      </c>
      <c r="H346" s="157" t="s">
        <v>202</v>
      </c>
      <c r="I346" s="157"/>
      <c r="J346" s="213" t="s">
        <v>536</v>
      </c>
      <c r="K346" s="161"/>
      <c r="L346" s="163">
        <f t="shared" ref="L346:L347" si="58">R346/1000</f>
        <v>505.3</v>
      </c>
      <c r="M346" s="163"/>
      <c r="N346" s="168">
        <f t="shared" si="57"/>
        <v>505.3</v>
      </c>
      <c r="O346" s="161"/>
      <c r="P346" s="161"/>
      <c r="Q346" s="161"/>
      <c r="R346" s="2">
        <v>505300</v>
      </c>
    </row>
    <row r="347" spans="1:18" ht="57" customHeight="1">
      <c r="A347" s="152"/>
      <c r="B347" s="156"/>
      <c r="C347" s="477" t="s">
        <v>957</v>
      </c>
      <c r="D347" s="773" t="s">
        <v>590</v>
      </c>
      <c r="E347" s="774"/>
      <c r="F347" s="213" t="s">
        <v>337</v>
      </c>
      <c r="G347" s="157" t="s">
        <v>271</v>
      </c>
      <c r="H347" s="157" t="s">
        <v>202</v>
      </c>
      <c r="I347" s="186" t="s">
        <v>591</v>
      </c>
      <c r="J347" s="213" t="s">
        <v>536</v>
      </c>
      <c r="K347" s="161"/>
      <c r="L347" s="163">
        <f t="shared" si="58"/>
        <v>51</v>
      </c>
      <c r="M347" s="163"/>
      <c r="N347" s="168">
        <f t="shared" si="57"/>
        <v>51</v>
      </c>
      <c r="O347" s="161"/>
      <c r="P347" s="161"/>
      <c r="Q347" s="161"/>
      <c r="R347" s="2">
        <v>51000</v>
      </c>
    </row>
    <row r="348" spans="1:18" ht="15" customHeight="1">
      <c r="A348" s="152"/>
      <c r="B348" s="156"/>
      <c r="C348" s="59"/>
      <c r="D348" s="260"/>
      <c r="E348" s="261"/>
      <c r="F348" s="261"/>
      <c r="G348" s="157"/>
      <c r="H348" s="157"/>
      <c r="I348" s="157"/>
      <c r="J348" s="157"/>
      <c r="K348" s="161"/>
      <c r="L348" s="163"/>
      <c r="M348" s="163"/>
      <c r="N348" s="168"/>
      <c r="O348" s="161"/>
      <c r="P348" s="161"/>
      <c r="Q348" s="161"/>
    </row>
    <row r="349" spans="1:18" ht="15" customHeight="1">
      <c r="A349" s="152"/>
      <c r="B349" s="156"/>
      <c r="C349" s="59"/>
      <c r="D349" s="260"/>
      <c r="E349" s="261"/>
      <c r="F349" s="261"/>
      <c r="G349" s="157"/>
      <c r="H349" s="157"/>
      <c r="I349" s="157"/>
      <c r="J349" s="157"/>
      <c r="K349" s="161"/>
      <c r="L349" s="163"/>
      <c r="M349" s="163"/>
      <c r="N349" s="168"/>
      <c r="O349" s="161"/>
      <c r="P349" s="161"/>
      <c r="Q349" s="161"/>
    </row>
    <row r="350" spans="1:18" ht="15" customHeight="1">
      <c r="A350" s="152"/>
      <c r="B350" s="156"/>
      <c r="C350" s="59"/>
      <c r="D350" s="260"/>
      <c r="E350" s="261"/>
      <c r="F350" s="261"/>
      <c r="G350" s="157"/>
      <c r="H350" s="157"/>
      <c r="I350" s="157"/>
      <c r="J350" s="157"/>
      <c r="K350" s="161"/>
      <c r="L350" s="163"/>
      <c r="M350" s="163"/>
      <c r="N350" s="168"/>
      <c r="O350" s="161"/>
      <c r="P350" s="161"/>
      <c r="Q350" s="161"/>
    </row>
    <row r="351" spans="1:18" ht="15" customHeight="1">
      <c r="A351" s="152"/>
      <c r="B351" s="156"/>
      <c r="C351" s="59"/>
      <c r="D351" s="260"/>
      <c r="E351" s="261"/>
      <c r="F351" s="261"/>
      <c r="G351" s="157"/>
      <c r="H351" s="157"/>
      <c r="I351" s="157"/>
      <c r="J351" s="157"/>
      <c r="K351" s="161"/>
      <c r="L351" s="163"/>
      <c r="M351" s="163"/>
      <c r="N351" s="168"/>
      <c r="O351" s="161"/>
      <c r="P351" s="161"/>
      <c r="Q351" s="161"/>
    </row>
    <row r="352" spans="1:18" ht="15" customHeight="1">
      <c r="A352" s="152"/>
      <c r="B352" s="156"/>
      <c r="C352" s="59"/>
      <c r="D352" s="260"/>
      <c r="E352" s="261"/>
      <c r="F352" s="261"/>
      <c r="G352" s="157"/>
      <c r="H352" s="157"/>
      <c r="I352" s="157"/>
      <c r="J352" s="157"/>
      <c r="K352" s="161"/>
      <c r="L352" s="163"/>
      <c r="M352" s="163"/>
      <c r="N352" s="168"/>
      <c r="O352" s="161"/>
      <c r="P352" s="161"/>
      <c r="Q352" s="161"/>
    </row>
    <row r="353" spans="1:17" ht="15" customHeight="1">
      <c r="A353" s="152"/>
      <c r="B353" s="156"/>
      <c r="C353" s="59"/>
      <c r="D353" s="260"/>
      <c r="E353" s="261"/>
      <c r="F353" s="261"/>
      <c r="G353" s="157"/>
      <c r="H353" s="157"/>
      <c r="I353" s="157"/>
      <c r="J353" s="157"/>
      <c r="K353" s="161"/>
      <c r="L353" s="163"/>
      <c r="M353" s="163"/>
      <c r="N353" s="168"/>
      <c r="O353" s="161"/>
      <c r="P353" s="161"/>
      <c r="Q353" s="161"/>
    </row>
    <row r="354" spans="1:17" ht="15" customHeight="1">
      <c r="A354" s="152"/>
      <c r="B354" s="156"/>
      <c r="C354" s="59"/>
      <c r="D354" s="260"/>
      <c r="E354" s="261"/>
      <c r="F354" s="261"/>
      <c r="G354" s="157"/>
      <c r="H354" s="157"/>
      <c r="I354" s="157"/>
      <c r="J354" s="157"/>
      <c r="K354" s="161"/>
      <c r="L354" s="163"/>
      <c r="M354" s="163"/>
      <c r="N354" s="168"/>
      <c r="O354" s="161"/>
      <c r="P354" s="161"/>
      <c r="Q354" s="161"/>
    </row>
    <row r="355" spans="1:17" ht="15" customHeight="1">
      <c r="A355" s="152"/>
      <c r="B355" s="156"/>
      <c r="C355" s="59"/>
      <c r="D355" s="260"/>
      <c r="E355" s="261"/>
      <c r="F355" s="261"/>
      <c r="G355" s="157"/>
      <c r="H355" s="157"/>
      <c r="I355" s="157"/>
      <c r="J355" s="157"/>
      <c r="K355" s="161"/>
      <c r="L355" s="163"/>
      <c r="M355" s="163"/>
      <c r="N355" s="168"/>
      <c r="O355" s="161"/>
      <c r="P355" s="161"/>
      <c r="Q355" s="161"/>
    </row>
    <row r="356" spans="1:17" ht="15" customHeight="1">
      <c r="A356" s="152"/>
      <c r="B356" s="156"/>
      <c r="C356" s="59"/>
      <c r="D356" s="260"/>
      <c r="E356" s="261"/>
      <c r="F356" s="261"/>
      <c r="G356" s="157"/>
      <c r="H356" s="157"/>
      <c r="I356" s="157"/>
      <c r="J356" s="157"/>
      <c r="K356" s="161"/>
      <c r="L356" s="163"/>
      <c r="M356" s="163"/>
      <c r="N356" s="168"/>
      <c r="O356" s="161"/>
      <c r="P356" s="161"/>
      <c r="Q356" s="161"/>
    </row>
    <row r="357" spans="1:17" ht="15" customHeight="1">
      <c r="A357" s="152"/>
      <c r="B357" s="156"/>
      <c r="C357" s="59"/>
      <c r="D357" s="260"/>
      <c r="E357" s="261"/>
      <c r="F357" s="261"/>
      <c r="G357" s="157"/>
      <c r="H357" s="157"/>
      <c r="I357" s="157"/>
      <c r="J357" s="157"/>
      <c r="K357" s="161"/>
      <c r="L357" s="163"/>
      <c r="M357" s="163"/>
      <c r="N357" s="168"/>
      <c r="O357" s="161"/>
      <c r="P357" s="161"/>
      <c r="Q357" s="161"/>
    </row>
    <row r="358" spans="1:17" ht="15" customHeight="1">
      <c r="A358" s="152"/>
      <c r="B358" s="156"/>
      <c r="C358" s="59"/>
      <c r="D358" s="260"/>
      <c r="E358" s="261"/>
      <c r="F358" s="261"/>
      <c r="G358" s="157"/>
      <c r="H358" s="157"/>
      <c r="I358" s="157"/>
      <c r="J358" s="157"/>
      <c r="K358" s="161"/>
      <c r="L358" s="163"/>
      <c r="M358" s="163"/>
      <c r="N358" s="168"/>
      <c r="O358" s="161"/>
      <c r="P358" s="161"/>
      <c r="Q358" s="161"/>
    </row>
    <row r="359" spans="1:17" ht="30.75" customHeight="1">
      <c r="A359" s="148" t="s">
        <v>212</v>
      </c>
      <c r="B359" s="834" t="s">
        <v>213</v>
      </c>
      <c r="C359" s="834"/>
      <c r="D359" s="834"/>
      <c r="E359" s="835"/>
      <c r="F359" s="198"/>
      <c r="G359" s="159"/>
      <c r="H359" s="159"/>
      <c r="I359" s="159"/>
      <c r="J359" s="159"/>
      <c r="K359" s="162"/>
      <c r="L359" s="170">
        <f>SUM(L360)</f>
        <v>0</v>
      </c>
      <c r="M359" s="164"/>
      <c r="N359" s="170">
        <f>SUM(N360)</f>
        <v>0</v>
      </c>
      <c r="O359" s="162"/>
      <c r="P359" s="162"/>
      <c r="Q359" s="162"/>
    </row>
    <row r="360" spans="1:17" ht="36" customHeight="1">
      <c r="A360" s="172"/>
      <c r="B360" s="173"/>
      <c r="C360" s="174"/>
      <c r="D360" s="201"/>
      <c r="E360" s="202"/>
      <c r="F360" s="202"/>
      <c r="G360" s="175"/>
      <c r="H360" s="175"/>
      <c r="I360" s="188"/>
      <c r="J360" s="175"/>
      <c r="K360" s="176"/>
      <c r="L360" s="177"/>
      <c r="M360" s="177"/>
      <c r="N360" s="178"/>
      <c r="O360" s="176"/>
      <c r="P360" s="176"/>
      <c r="Q360" s="176"/>
    </row>
    <row r="361" spans="1:17" ht="36" customHeight="1">
      <c r="A361" s="195"/>
      <c r="B361" s="156"/>
      <c r="C361" s="59"/>
      <c r="D361" s="199"/>
      <c r="E361" s="199"/>
      <c r="F361" s="199"/>
      <c r="G361" s="59"/>
      <c r="H361" s="59"/>
      <c r="I361" s="199"/>
      <c r="J361" s="59"/>
      <c r="K361" s="12"/>
      <c r="L361" s="194"/>
      <c r="M361" s="194"/>
      <c r="N361" s="46"/>
      <c r="O361" s="12"/>
      <c r="P361" s="12"/>
      <c r="Q361" s="12"/>
    </row>
    <row r="362" spans="1:17" ht="36" customHeight="1">
      <c r="A362" s="195"/>
      <c r="B362" s="156"/>
      <c r="C362" s="59"/>
      <c r="D362" s="199"/>
      <c r="E362" s="199"/>
      <c r="F362" s="199"/>
      <c r="G362" s="59"/>
      <c r="H362" s="59"/>
      <c r="I362" s="199"/>
      <c r="J362" s="59"/>
      <c r="K362" s="12"/>
      <c r="L362" s="194"/>
      <c r="M362" s="194"/>
      <c r="N362" s="46"/>
      <c r="O362" s="12"/>
      <c r="P362" s="12"/>
      <c r="Q362" s="12"/>
    </row>
    <row r="363" spans="1:17" ht="15" customHeight="1">
      <c r="A363" s="145"/>
      <c r="D363" s="146"/>
      <c r="E363" s="146"/>
      <c r="F363" s="146"/>
      <c r="L363" s="8"/>
      <c r="N363" s="46"/>
    </row>
    <row r="364" spans="1:17" ht="15" customHeight="1">
      <c r="A364" s="182" t="s">
        <v>135</v>
      </c>
      <c r="B364" s="182"/>
      <c r="C364" s="182"/>
      <c r="D364" s="182"/>
      <c r="E364" s="182"/>
      <c r="F364" s="182"/>
      <c r="G364" s="182"/>
      <c r="H364" s="182"/>
      <c r="I364" s="182"/>
      <c r="J364" s="182"/>
      <c r="K364" s="210"/>
      <c r="L364" s="182" t="s">
        <v>218</v>
      </c>
      <c r="M364" s="182"/>
      <c r="N364" s="182"/>
      <c r="O364" s="182"/>
    </row>
    <row r="365" spans="1:17" ht="15" customHeight="1">
      <c r="A365" s="179"/>
      <c r="B365" s="179"/>
      <c r="C365" s="179"/>
      <c r="D365" s="179"/>
      <c r="E365" s="179"/>
      <c r="F365" s="179"/>
      <c r="G365" s="180"/>
      <c r="H365" s="179"/>
      <c r="I365" s="179"/>
      <c r="J365" s="179"/>
      <c r="K365" s="181"/>
      <c r="L365" s="179"/>
      <c r="M365" s="179"/>
      <c r="N365" s="179"/>
      <c r="O365" s="179"/>
    </row>
    <row r="366" spans="1:17" ht="15" customHeight="1">
      <c r="A366" s="179"/>
      <c r="B366" s="179"/>
      <c r="C366" s="179"/>
      <c r="D366" s="179"/>
      <c r="E366" s="179"/>
      <c r="F366" s="179"/>
      <c r="G366" s="180"/>
      <c r="H366" s="179"/>
      <c r="I366" s="179"/>
      <c r="J366" s="179"/>
      <c r="K366" s="181"/>
      <c r="L366" s="179"/>
      <c r="M366" s="179"/>
      <c r="N366" s="179"/>
      <c r="O366" s="179"/>
    </row>
    <row r="367" spans="1:17" ht="15" customHeight="1">
      <c r="A367" s="179"/>
      <c r="B367" s="179"/>
      <c r="C367" s="179"/>
      <c r="D367" s="179"/>
      <c r="E367" s="179"/>
      <c r="F367" s="179"/>
      <c r="G367" s="180"/>
      <c r="H367" s="179"/>
      <c r="I367" s="179"/>
      <c r="J367" s="179"/>
      <c r="K367" s="181"/>
      <c r="L367" s="179"/>
      <c r="M367" s="179"/>
      <c r="N367" s="179"/>
      <c r="O367" s="179"/>
    </row>
    <row r="368" spans="1:17" ht="15" customHeight="1">
      <c r="A368" s="182"/>
      <c r="B368" s="182"/>
      <c r="C368" s="761" t="s">
        <v>219</v>
      </c>
      <c r="D368" s="762"/>
      <c r="E368" s="762"/>
      <c r="F368" s="207"/>
      <c r="G368" s="756" t="s">
        <v>220</v>
      </c>
      <c r="H368" s="756"/>
      <c r="I368" s="756"/>
      <c r="J368" s="208"/>
      <c r="K368" s="210"/>
      <c r="L368" s="182"/>
      <c r="M368" s="756" t="s">
        <v>221</v>
      </c>
      <c r="N368" s="757"/>
      <c r="O368" s="757"/>
    </row>
    <row r="369" spans="1:15" ht="15" customHeight="1">
      <c r="A369" s="182"/>
      <c r="B369" s="182"/>
      <c r="C369" s="758" t="s">
        <v>222</v>
      </c>
      <c r="D369" s="758"/>
      <c r="E369" s="758"/>
      <c r="F369" s="209"/>
      <c r="G369" s="759" t="s">
        <v>223</v>
      </c>
      <c r="H369" s="759"/>
      <c r="I369" s="759"/>
      <c r="J369" s="210"/>
      <c r="K369" s="210"/>
      <c r="L369" s="182"/>
      <c r="M369" s="759" t="s">
        <v>224</v>
      </c>
      <c r="N369" s="759"/>
      <c r="O369" s="759"/>
    </row>
    <row r="370" spans="1:15" ht="15" customHeight="1">
      <c r="A370" s="145"/>
      <c r="D370" s="146"/>
      <c r="E370" s="146"/>
      <c r="F370" s="146"/>
      <c r="L370" s="8"/>
      <c r="N370" s="46"/>
    </row>
    <row r="371" spans="1:15" ht="15" customHeight="1">
      <c r="A371" s="145"/>
      <c r="D371" s="146"/>
      <c r="E371" s="146"/>
      <c r="F371" s="146"/>
      <c r="L371" s="8"/>
      <c r="N371" s="46"/>
    </row>
    <row r="372" spans="1:15" ht="15" customHeight="1">
      <c r="A372" s="145"/>
      <c r="D372" s="146"/>
      <c r="E372" s="146"/>
      <c r="F372" s="146"/>
      <c r="L372" s="8"/>
      <c r="N372" s="46"/>
    </row>
    <row r="373" spans="1:15" ht="15" customHeight="1">
      <c r="A373" s="145"/>
      <c r="D373" s="146"/>
      <c r="E373" s="146"/>
      <c r="F373" s="146"/>
      <c r="L373" s="8"/>
      <c r="N373" s="46"/>
    </row>
    <row r="374" spans="1:15" ht="36" customHeight="1">
      <c r="D374" s="146"/>
      <c r="E374" s="146"/>
      <c r="F374" s="146"/>
      <c r="L374" s="8"/>
      <c r="N374" s="46"/>
    </row>
    <row r="375" spans="1:15">
      <c r="N375" s="147"/>
      <c r="O375" s="4"/>
    </row>
    <row r="376" spans="1:15">
      <c r="B376" s="2"/>
      <c r="C376" s="2"/>
      <c r="D376" s="2"/>
      <c r="E376" s="2"/>
      <c r="F376" s="2"/>
      <c r="N376" s="147">
        <f>SUM(N12:N375)</f>
        <v>6090234.8969999989</v>
      </c>
    </row>
    <row r="377" spans="1:15">
      <c r="N377" s="8"/>
    </row>
    <row r="378" spans="1:15">
      <c r="N378" s="147">
        <v>132274295.39999999</v>
      </c>
    </row>
    <row r="379" spans="1:15">
      <c r="N379" s="8">
        <f>N378/1000</f>
        <v>132274.2954</v>
      </c>
    </row>
    <row r="380" spans="1:15">
      <c r="N380" s="147"/>
    </row>
    <row r="381" spans="1:15">
      <c r="N381" s="143">
        <f>N379+N382</f>
        <v>161504.72998</v>
      </c>
    </row>
    <row r="382" spans="1:15">
      <c r="N382" s="8">
        <v>29230.434580000012</v>
      </c>
    </row>
    <row r="384" spans="1:15">
      <c r="N384" s="143">
        <f>N376-N381</f>
        <v>5928730.1670199987</v>
      </c>
    </row>
  </sheetData>
  <mergeCells count="126">
    <mergeCell ref="D176:E176"/>
    <mergeCell ref="D185:E185"/>
    <mergeCell ref="D191:E191"/>
    <mergeCell ref="D134:E134"/>
    <mergeCell ref="C119:E119"/>
    <mergeCell ref="D120:E120"/>
    <mergeCell ref="D121:E121"/>
    <mergeCell ref="D122:E122"/>
    <mergeCell ref="D123:E123"/>
    <mergeCell ref="D124:E124"/>
    <mergeCell ref="D125:E125"/>
    <mergeCell ref="D127:E127"/>
    <mergeCell ref="D128:E128"/>
    <mergeCell ref="B11:E11"/>
    <mergeCell ref="C12:E12"/>
    <mergeCell ref="B14:E14"/>
    <mergeCell ref="D15:E15"/>
    <mergeCell ref="B20:E20"/>
    <mergeCell ref="D21:E21"/>
    <mergeCell ref="D23:E23"/>
    <mergeCell ref="D292:E292"/>
    <mergeCell ref="D259:E259"/>
    <mergeCell ref="D263:E263"/>
    <mergeCell ref="D201:E201"/>
    <mergeCell ref="D57:E57"/>
    <mergeCell ref="D81:E81"/>
    <mergeCell ref="D90:E90"/>
    <mergeCell ref="D290:E290"/>
    <mergeCell ref="D291:E291"/>
    <mergeCell ref="B92:E92"/>
    <mergeCell ref="B67:E67"/>
    <mergeCell ref="D85:E85"/>
    <mergeCell ref="D129:E129"/>
    <mergeCell ref="D130:E130"/>
    <mergeCell ref="D131:E131"/>
    <mergeCell ref="D132:E132"/>
    <mergeCell ref="D133:E133"/>
    <mergeCell ref="A1:Q1"/>
    <mergeCell ref="A2:Q2"/>
    <mergeCell ref="A3:Q3"/>
    <mergeCell ref="A4:Q4"/>
    <mergeCell ref="A8:A9"/>
    <mergeCell ref="B8:E9"/>
    <mergeCell ref="F8:F9"/>
    <mergeCell ref="G8:H8"/>
    <mergeCell ref="K8:N8"/>
    <mergeCell ref="O8:Q8"/>
    <mergeCell ref="M368:O368"/>
    <mergeCell ref="C369:E369"/>
    <mergeCell ref="G369:I369"/>
    <mergeCell ref="M369:O369"/>
    <mergeCell ref="B314:E314"/>
    <mergeCell ref="B319:E319"/>
    <mergeCell ref="B359:E359"/>
    <mergeCell ref="D338:E338"/>
    <mergeCell ref="D339:E339"/>
    <mergeCell ref="D340:E340"/>
    <mergeCell ref="D341:E341"/>
    <mergeCell ref="D347:E347"/>
    <mergeCell ref="D329:E329"/>
    <mergeCell ref="D334:E334"/>
    <mergeCell ref="C368:E368"/>
    <mergeCell ref="G368:I368"/>
    <mergeCell ref="D305:E305"/>
    <mergeCell ref="D195:E195"/>
    <mergeCell ref="D196:E196"/>
    <mergeCell ref="D199:E199"/>
    <mergeCell ref="D200:E200"/>
    <mergeCell ref="D204:E204"/>
    <mergeCell ref="D213:E213"/>
    <mergeCell ref="D297:E297"/>
    <mergeCell ref="D283:E283"/>
    <mergeCell ref="D293:E293"/>
    <mergeCell ref="D294:E294"/>
    <mergeCell ref="D295:E295"/>
    <mergeCell ref="D296:E296"/>
    <mergeCell ref="D280:E280"/>
    <mergeCell ref="A301:A304"/>
    <mergeCell ref="B97:E97"/>
    <mergeCell ref="D98:E98"/>
    <mergeCell ref="D22:E22"/>
    <mergeCell ref="D141:E141"/>
    <mergeCell ref="D151:E151"/>
    <mergeCell ref="D155:E155"/>
    <mergeCell ref="D159:E159"/>
    <mergeCell ref="D164:E164"/>
    <mergeCell ref="D171:E171"/>
    <mergeCell ref="D303:E303"/>
    <mergeCell ref="D304:E304"/>
    <mergeCell ref="B258:E258"/>
    <mergeCell ref="B300:E300"/>
    <mergeCell ref="D301:E301"/>
    <mergeCell ref="D302:E302"/>
    <mergeCell ref="B139:E139"/>
    <mergeCell ref="D104:E104"/>
    <mergeCell ref="D110:E110"/>
    <mergeCell ref="B288:E288"/>
    <mergeCell ref="D289:E289"/>
    <mergeCell ref="C268:E268"/>
    <mergeCell ref="C274:E274"/>
    <mergeCell ref="D275:E275"/>
    <mergeCell ref="D29:E29"/>
    <mergeCell ref="D30:E30"/>
    <mergeCell ref="D33:E33"/>
    <mergeCell ref="D34:E34"/>
    <mergeCell ref="D35:E35"/>
    <mergeCell ref="D36:E36"/>
    <mergeCell ref="D37:E37"/>
    <mergeCell ref="D24:E24"/>
    <mergeCell ref="D25:E25"/>
    <mergeCell ref="D26:E26"/>
    <mergeCell ref="D27:E27"/>
    <mergeCell ref="D28:E28"/>
    <mergeCell ref="B54:E54"/>
    <mergeCell ref="D38:E38"/>
    <mergeCell ref="D86:E86"/>
    <mergeCell ref="D87:E87"/>
    <mergeCell ref="D101:E101"/>
    <mergeCell ref="D102:E102"/>
    <mergeCell ref="B62:E62"/>
    <mergeCell ref="B72:E72"/>
    <mergeCell ref="B77:E77"/>
    <mergeCell ref="B84:E84"/>
    <mergeCell ref="D42:E42"/>
    <mergeCell ref="D43:E43"/>
    <mergeCell ref="D44:E44"/>
  </mergeCells>
  <pageMargins left="0.19685039370078741" right="0.15748031496062992" top="0.39370078740157483" bottom="0.31496062992125984" header="0.31496062992125984" footer="0.31496062992125984"/>
  <pageSetup paperSize="5" scale="90" orientation="landscape" horizontalDpi="4294967293" verticalDpi="0" r:id="rId1"/>
  <headerFooter>
    <oddFooter>&amp;L&amp;"Arial Narrow,Regular"&amp;8SUPPLEMENTAL AIP 2020&amp;CPage &amp;P</oddFooter>
  </headerFooter>
  <rowBreaks count="2" manualBreakCount="2">
    <brk id="53" max="15" man="1"/>
    <brk id="332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6"/>
  <sheetViews>
    <sheetView workbookViewId="0">
      <selection activeCell="L14" sqref="L14"/>
    </sheetView>
  </sheetViews>
  <sheetFormatPr defaultRowHeight="15"/>
  <cols>
    <col min="2" max="2" width="9.140625" style="317"/>
    <col min="5" max="5" width="11.28515625" customWidth="1"/>
  </cols>
  <sheetData>
    <row r="2" spans="2:9">
      <c r="E2" s="417">
        <v>2021</v>
      </c>
    </row>
    <row r="3" spans="2:9">
      <c r="E3" s="317" t="s">
        <v>1090</v>
      </c>
    </row>
    <row r="4" spans="2:9">
      <c r="E4" s="317" t="s">
        <v>595</v>
      </c>
    </row>
    <row r="5" spans="2:9">
      <c r="E5" s="317" t="s">
        <v>253</v>
      </c>
    </row>
    <row r="6" spans="2:9">
      <c r="E6" s="317" t="s">
        <v>254</v>
      </c>
    </row>
    <row r="7" spans="2:9">
      <c r="E7" s="317" t="s">
        <v>1006</v>
      </c>
    </row>
    <row r="8" spans="2:9">
      <c r="E8" s="317" t="s">
        <v>1007</v>
      </c>
    </row>
    <row r="9" spans="2:9">
      <c r="E9" s="317" t="s">
        <v>448</v>
      </c>
    </row>
    <row r="10" spans="2:9">
      <c r="E10" s="317" t="s">
        <v>403</v>
      </c>
    </row>
    <row r="11" spans="2:9">
      <c r="E11" s="317" t="s">
        <v>465</v>
      </c>
    </row>
    <row r="12" spans="2:9">
      <c r="E12" s="317" t="s">
        <v>451</v>
      </c>
    </row>
    <row r="13" spans="2:9">
      <c r="E13" s="317" t="s">
        <v>351</v>
      </c>
    </row>
    <row r="14" spans="2:9">
      <c r="B14" s="317" t="s">
        <v>1090</v>
      </c>
      <c r="C14" t="s">
        <v>1091</v>
      </c>
      <c r="E14" s="317" t="s">
        <v>1129</v>
      </c>
    </row>
    <row r="15" spans="2:9">
      <c r="B15" s="317" t="s">
        <v>1120</v>
      </c>
      <c r="C15" t="s">
        <v>1091</v>
      </c>
      <c r="E15" s="317" t="s">
        <v>296</v>
      </c>
    </row>
    <row r="16" spans="2:9">
      <c r="B16" s="317" t="s">
        <v>1126</v>
      </c>
      <c r="C16" t="s">
        <v>1091</v>
      </c>
      <c r="E16" s="317" t="s">
        <v>662</v>
      </c>
      <c r="I16">
        <f>125*3</f>
        <v>375</v>
      </c>
    </row>
    <row r="17" spans="2:5">
      <c r="B17" s="317" t="s">
        <v>662</v>
      </c>
      <c r="C17" t="s">
        <v>1091</v>
      </c>
      <c r="E17" s="317" t="s">
        <v>1426</v>
      </c>
    </row>
    <row r="18" spans="2:5">
      <c r="B18" s="317" t="s">
        <v>296</v>
      </c>
      <c r="C18" t="s">
        <v>1091</v>
      </c>
      <c r="E18" s="317" t="s">
        <v>337</v>
      </c>
    </row>
    <row r="19" spans="2:5">
      <c r="B19" s="317" t="s">
        <v>1129</v>
      </c>
      <c r="C19" t="s">
        <v>1091</v>
      </c>
    </row>
    <row r="20" spans="2:5">
      <c r="B20" s="317" t="s">
        <v>252</v>
      </c>
      <c r="C20" t="s">
        <v>1091</v>
      </c>
    </row>
    <row r="21" spans="2:5">
      <c r="B21" s="317" t="s">
        <v>1134</v>
      </c>
      <c r="C21" t="s">
        <v>1091</v>
      </c>
    </row>
    <row r="22" spans="2:5">
      <c r="B22" s="317" t="s">
        <v>595</v>
      </c>
      <c r="C22" t="s">
        <v>1091</v>
      </c>
    </row>
    <row r="23" spans="2:5">
      <c r="B23" s="317" t="s">
        <v>1133</v>
      </c>
      <c r="C23" t="s">
        <v>1091</v>
      </c>
    </row>
    <row r="24" spans="2:5">
      <c r="B24" s="317" t="s">
        <v>250</v>
      </c>
      <c r="C24" t="s">
        <v>1091</v>
      </c>
    </row>
    <row r="25" spans="2:5">
      <c r="B25" s="317" t="s">
        <v>1135</v>
      </c>
    </row>
    <row r="32" spans="2:5">
      <c r="B32" s="317" t="s">
        <v>253</v>
      </c>
      <c r="C32" t="s">
        <v>1091</v>
      </c>
    </row>
    <row r="35" spans="2:6">
      <c r="B35" s="317" t="s">
        <v>337</v>
      </c>
      <c r="C35" t="s">
        <v>1091</v>
      </c>
    </row>
    <row r="36" spans="2:6">
      <c r="B36" s="317" t="s">
        <v>403</v>
      </c>
      <c r="C36" t="s">
        <v>1091</v>
      </c>
    </row>
    <row r="40" spans="2:6">
      <c r="E40">
        <v>17100</v>
      </c>
    </row>
    <row r="41" spans="2:6">
      <c r="E41">
        <v>905</v>
      </c>
    </row>
    <row r="42" spans="2:6">
      <c r="E42">
        <f>E41*24</f>
        <v>21720</v>
      </c>
      <c r="F42" s="215">
        <f>E40/E42</f>
        <v>0.78729281767955805</v>
      </c>
    </row>
    <row r="44" spans="2:6">
      <c r="E44">
        <v>1659</v>
      </c>
    </row>
    <row r="45" spans="2:6">
      <c r="E45">
        <f>E44*24</f>
        <v>39816</v>
      </c>
    </row>
    <row r="46" spans="2:6">
      <c r="E46">
        <f>E44-E41</f>
        <v>754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F45"/>
  <sheetViews>
    <sheetView topLeftCell="A26" workbookViewId="0">
      <selection activeCell="F44" sqref="F44"/>
    </sheetView>
  </sheetViews>
  <sheetFormatPr defaultRowHeight="15"/>
  <cols>
    <col min="4" max="4" width="14.42578125" customWidth="1"/>
    <col min="6" max="6" width="16.7109375" customWidth="1"/>
  </cols>
  <sheetData>
    <row r="6" spans="4:6">
      <c r="D6" s="449">
        <v>31500000</v>
      </c>
      <c r="F6" s="449">
        <v>536257.36</v>
      </c>
    </row>
    <row r="7" spans="4:6">
      <c r="D7" s="449">
        <v>6850000</v>
      </c>
      <c r="F7" s="449">
        <v>14585050</v>
      </c>
    </row>
    <row r="8" spans="4:6">
      <c r="D8" s="449">
        <v>6850000</v>
      </c>
      <c r="F8" s="449">
        <v>12400000</v>
      </c>
    </row>
    <row r="9" spans="4:6">
      <c r="D9" s="449">
        <v>12400000</v>
      </c>
      <c r="F9" s="449">
        <v>1821600</v>
      </c>
    </row>
    <row r="10" spans="4:6">
      <c r="D10" s="449">
        <v>7600000</v>
      </c>
      <c r="F10" s="449">
        <v>11383016.390000001</v>
      </c>
    </row>
    <row r="11" spans="4:6">
      <c r="D11" s="449">
        <v>45000000</v>
      </c>
      <c r="F11" s="449">
        <v>159600</v>
      </c>
    </row>
    <row r="12" spans="4:6">
      <c r="D12" s="449">
        <v>45000000</v>
      </c>
      <c r="F12" s="449">
        <v>300000</v>
      </c>
    </row>
    <row r="13" spans="4:6">
      <c r="D13" s="449">
        <v>20000000</v>
      </c>
      <c r="F13" s="449">
        <v>450000</v>
      </c>
    </row>
    <row r="14" spans="4:6">
      <c r="D14" s="449">
        <v>30000000</v>
      </c>
      <c r="F14" s="449">
        <v>50000</v>
      </c>
    </row>
    <row r="15" spans="4:6">
      <c r="D15" s="449">
        <v>45000000</v>
      </c>
      <c r="F15" s="449">
        <v>311358</v>
      </c>
    </row>
    <row r="16" spans="4:6">
      <c r="D16" s="449">
        <f>SUM(D6:D15)</f>
        <v>250200000</v>
      </c>
      <c r="F16" s="449">
        <v>180000</v>
      </c>
    </row>
    <row r="17" spans="6:6">
      <c r="F17" s="449">
        <v>75000</v>
      </c>
    </row>
    <row r="18" spans="6:6">
      <c r="F18" s="449">
        <v>20000</v>
      </c>
    </row>
    <row r="19" spans="6:6">
      <c r="F19" s="449">
        <v>115000</v>
      </c>
    </row>
    <row r="20" spans="6:6">
      <c r="F20" s="449">
        <v>50000</v>
      </c>
    </row>
    <row r="21" spans="6:6">
      <c r="F21" s="449">
        <v>50000</v>
      </c>
    </row>
    <row r="22" spans="6:6">
      <c r="F22" s="449">
        <v>50000</v>
      </c>
    </row>
    <row r="23" spans="6:6">
      <c r="F23" s="449">
        <v>50000</v>
      </c>
    </row>
    <row r="24" spans="6:6">
      <c r="F24" s="449">
        <v>200000</v>
      </c>
    </row>
    <row r="25" spans="6:6">
      <c r="F25" s="449">
        <v>840000</v>
      </c>
    </row>
    <row r="26" spans="6:6">
      <c r="F26" s="449">
        <v>405000</v>
      </c>
    </row>
    <row r="27" spans="6:6">
      <c r="F27" s="449">
        <v>2320000</v>
      </c>
    </row>
    <row r="28" spans="6:6">
      <c r="F28" s="449">
        <v>1663000</v>
      </c>
    </row>
    <row r="29" spans="6:6">
      <c r="F29" s="449">
        <v>1636000</v>
      </c>
    </row>
    <row r="30" spans="6:6">
      <c r="F30" s="449">
        <v>622000</v>
      </c>
    </row>
    <row r="31" spans="6:6">
      <c r="F31" s="449">
        <v>697431</v>
      </c>
    </row>
    <row r="32" spans="6:6">
      <c r="F32" s="449">
        <v>222594</v>
      </c>
    </row>
    <row r="33" spans="6:6">
      <c r="F33" s="449">
        <v>10000</v>
      </c>
    </row>
    <row r="34" spans="6:6">
      <c r="F34" s="449">
        <v>2500000</v>
      </c>
    </row>
    <row r="35" spans="6:6">
      <c r="F35" s="449">
        <v>482795.61</v>
      </c>
    </row>
    <row r="36" spans="6:6">
      <c r="F36" s="449">
        <v>1195000</v>
      </c>
    </row>
    <row r="37" spans="6:6">
      <c r="F37" s="449">
        <v>1744800</v>
      </c>
    </row>
    <row r="38" spans="6:6">
      <c r="F38" s="449">
        <v>3268000</v>
      </c>
    </row>
    <row r="39" spans="6:6">
      <c r="F39" s="449">
        <v>506132</v>
      </c>
    </row>
    <row r="40" spans="6:6">
      <c r="F40" s="449">
        <v>212981</v>
      </c>
    </row>
    <row r="41" spans="6:6">
      <c r="F41" s="449">
        <v>520650</v>
      </c>
    </row>
    <row r="42" spans="6:6">
      <c r="F42" s="449">
        <f>SUM(F6:F41)</f>
        <v>61633265.359999999</v>
      </c>
    </row>
    <row r="44" spans="6:6">
      <c r="F44" s="595">
        <v>61633265.360000007</v>
      </c>
    </row>
    <row r="45" spans="6:6">
      <c r="F45" s="595">
        <f>F44-F42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view="pageBreakPreview" topLeftCell="A28" zoomScaleNormal="90" zoomScaleSheetLayoutView="100" workbookViewId="0">
      <selection activeCell="G40" sqref="G40"/>
    </sheetView>
  </sheetViews>
  <sheetFormatPr defaultRowHeight="16.5"/>
  <cols>
    <col min="1" max="1" width="12.42578125" style="2" customWidth="1"/>
    <col min="2" max="2" width="1.5703125" style="4" customWidth="1"/>
    <col min="3" max="3" width="2.5703125" style="3" customWidth="1"/>
    <col min="4" max="4" width="8" style="3" customWidth="1"/>
    <col min="5" max="5" width="34.42578125" style="3" customWidth="1"/>
    <col min="6" max="6" width="11" style="3" customWidth="1"/>
    <col min="7" max="7" width="10.140625" style="3" customWidth="1"/>
    <col min="8" max="8" width="10.42578125" style="3" customWidth="1"/>
    <col min="9" max="9" width="17.5703125" style="3" customWidth="1"/>
    <col min="10" max="10" width="8.7109375" style="3" customWidth="1"/>
    <col min="11" max="11" width="8.42578125" style="2" customWidth="1"/>
    <col min="12" max="12" width="12.28515625" style="2" customWidth="1"/>
    <col min="13" max="13" width="8.42578125" style="8" customWidth="1"/>
    <col min="14" max="14" width="10.42578125" style="2" customWidth="1"/>
    <col min="15" max="15" width="9" style="2" customWidth="1"/>
    <col min="16" max="16" width="8.5703125" style="2" customWidth="1"/>
    <col min="17" max="17" width="7.85546875" style="2" customWidth="1"/>
    <col min="18" max="18" width="13.28515625" style="2" customWidth="1"/>
    <col min="19" max="19" width="13.7109375" style="2" customWidth="1"/>
    <col min="20" max="20" width="12.42578125" style="2" bestFit="1" customWidth="1"/>
    <col min="21" max="16384" width="9.140625" style="2"/>
  </cols>
  <sheetData>
    <row r="1" spans="1:23" ht="14.25" customHeight="1">
      <c r="A1" s="749" t="s">
        <v>3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</row>
    <row r="2" spans="1:23">
      <c r="A2" s="750" t="s">
        <v>1424</v>
      </c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0"/>
    </row>
    <row r="3" spans="1:23">
      <c r="A3" s="750" t="s">
        <v>4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</row>
    <row r="4" spans="1:23" hidden="1">
      <c r="A4" s="750" t="s">
        <v>109</v>
      </c>
      <c r="B4" s="750"/>
      <c r="C4" s="750"/>
      <c r="D4" s="750"/>
      <c r="E4" s="750"/>
      <c r="F4" s="750"/>
      <c r="G4" s="750"/>
      <c r="H4" s="750"/>
      <c r="I4" s="750"/>
      <c r="J4" s="750"/>
      <c r="K4" s="750"/>
      <c r="L4" s="750"/>
      <c r="M4" s="750"/>
      <c r="N4" s="750"/>
      <c r="O4" s="750"/>
      <c r="P4" s="750"/>
      <c r="Q4" s="750"/>
    </row>
    <row r="5" spans="1:23" ht="6" customHeight="1">
      <c r="A5" s="3"/>
      <c r="K5" s="3"/>
      <c r="L5" s="3"/>
      <c r="M5" s="5"/>
      <c r="N5" s="3"/>
      <c r="O5" s="3"/>
      <c r="P5" s="3"/>
      <c r="Q5" s="3"/>
    </row>
    <row r="6" spans="1:23">
      <c r="A6" s="1" t="s">
        <v>172</v>
      </c>
      <c r="B6" s="6"/>
      <c r="C6" s="7"/>
      <c r="D6" s="7"/>
      <c r="E6" s="7"/>
      <c r="F6" s="7"/>
    </row>
    <row r="7" spans="1:23" ht="6" customHeight="1">
      <c r="A7" s="1" t="s">
        <v>5</v>
      </c>
      <c r="B7" s="6"/>
      <c r="C7" s="7"/>
      <c r="D7" s="7"/>
      <c r="E7" s="7"/>
      <c r="F7" s="7"/>
    </row>
    <row r="8" spans="1:23" s="10" customFormat="1" ht="42" customHeight="1">
      <c r="A8" s="767" t="s">
        <v>1425</v>
      </c>
      <c r="B8" s="768" t="s">
        <v>7</v>
      </c>
      <c r="C8" s="768"/>
      <c r="D8" s="768"/>
      <c r="E8" s="768"/>
      <c r="F8" s="769" t="s">
        <v>248</v>
      </c>
      <c r="G8" s="768" t="s">
        <v>0</v>
      </c>
      <c r="H8" s="768"/>
      <c r="I8" s="9"/>
      <c r="J8" s="9"/>
      <c r="K8" s="768" t="s">
        <v>179</v>
      </c>
      <c r="L8" s="768"/>
      <c r="M8" s="768"/>
      <c r="N8" s="768"/>
      <c r="O8" s="770" t="s">
        <v>1421</v>
      </c>
      <c r="P8" s="770"/>
      <c r="Q8" s="770"/>
    </row>
    <row r="9" spans="1:23" s="12" customFormat="1" ht="99">
      <c r="A9" s="767"/>
      <c r="B9" s="768"/>
      <c r="C9" s="768"/>
      <c r="D9" s="768"/>
      <c r="E9" s="768"/>
      <c r="F9" s="769"/>
      <c r="G9" s="9" t="s">
        <v>10</v>
      </c>
      <c r="H9" s="9" t="s">
        <v>11</v>
      </c>
      <c r="I9" s="9" t="s">
        <v>12</v>
      </c>
      <c r="J9" s="9" t="s">
        <v>13</v>
      </c>
      <c r="K9" s="9" t="s">
        <v>225</v>
      </c>
      <c r="L9" s="9" t="s">
        <v>15</v>
      </c>
      <c r="M9" s="11" t="s">
        <v>238</v>
      </c>
      <c r="N9" s="9" t="s">
        <v>133</v>
      </c>
      <c r="O9" s="388" t="s">
        <v>16</v>
      </c>
      <c r="P9" s="388" t="s">
        <v>17</v>
      </c>
      <c r="Q9" s="388" t="s">
        <v>18</v>
      </c>
    </row>
    <row r="10" spans="1:23">
      <c r="A10" s="149" t="s">
        <v>214</v>
      </c>
      <c r="B10" s="153"/>
      <c r="C10" s="154"/>
      <c r="D10" s="154"/>
      <c r="E10" s="154"/>
      <c r="F10" s="16"/>
      <c r="G10" s="155"/>
      <c r="H10" s="155"/>
      <c r="I10" s="155"/>
      <c r="J10" s="155"/>
      <c r="K10" s="160"/>
      <c r="L10" s="160"/>
      <c r="M10" s="167"/>
      <c r="N10" s="160"/>
      <c r="O10" s="160"/>
      <c r="P10" s="160"/>
      <c r="Q10" s="160"/>
    </row>
    <row r="11" spans="1:23" s="486" customFormat="1" ht="33">
      <c r="A11" s="330" t="s">
        <v>204</v>
      </c>
      <c r="B11" s="760" t="s">
        <v>205</v>
      </c>
      <c r="C11" s="760"/>
      <c r="D11" s="760"/>
      <c r="E11" s="760"/>
      <c r="F11" s="342"/>
      <c r="G11" s="323"/>
      <c r="H11" s="323"/>
      <c r="I11" s="470"/>
      <c r="J11" s="322"/>
      <c r="K11" s="321"/>
      <c r="L11" s="321"/>
      <c r="M11" s="321">
        <f>SUM(M13)</f>
        <v>405</v>
      </c>
      <c r="N11" s="321">
        <f>SUM(N13)</f>
        <v>405</v>
      </c>
      <c r="O11" s="323"/>
      <c r="P11" s="323"/>
      <c r="Q11" s="323"/>
      <c r="R11" s="484"/>
      <c r="S11" s="484"/>
      <c r="T11" s="485"/>
    </row>
    <row r="12" spans="1:23" s="494" customFormat="1" ht="27.75" customHeight="1">
      <c r="A12" s="314" t="s">
        <v>1388</v>
      </c>
      <c r="B12" s="503"/>
      <c r="C12" s="488" t="s">
        <v>1465</v>
      </c>
      <c r="D12" s="489"/>
      <c r="E12" s="504"/>
      <c r="F12" s="516"/>
      <c r="G12" s="508"/>
      <c r="H12" s="508"/>
      <c r="I12" s="296" t="s">
        <v>1466</v>
      </c>
      <c r="J12" s="382"/>
      <c r="K12" s="509"/>
      <c r="L12" s="509">
        <v>0</v>
      </c>
      <c r="M12" s="509"/>
      <c r="N12" s="514"/>
      <c r="O12" s="515"/>
      <c r="P12" s="515"/>
      <c r="Q12" s="515"/>
      <c r="R12" s="490">
        <v>1972474</v>
      </c>
      <c r="S12" s="490">
        <v>16789040</v>
      </c>
      <c r="T12" s="490">
        <f>SUM(R12:S12)</f>
        <v>18761514</v>
      </c>
      <c r="U12" s="491">
        <f>T12*0.15</f>
        <v>2814227.1</v>
      </c>
      <c r="V12" s="492">
        <f>T12+U12</f>
        <v>21575741.100000001</v>
      </c>
      <c r="W12" s="493">
        <f>V12/1000</f>
        <v>21575.741100000003</v>
      </c>
    </row>
    <row r="13" spans="1:23" ht="68.25" customHeight="1">
      <c r="A13" s="151" t="s">
        <v>1482</v>
      </c>
      <c r="B13" s="156"/>
      <c r="C13" s="59"/>
      <c r="D13" s="12"/>
      <c r="E13" s="466" t="s">
        <v>1472</v>
      </c>
      <c r="F13" s="214" t="s">
        <v>250</v>
      </c>
      <c r="G13" s="157" t="s">
        <v>260</v>
      </c>
      <c r="H13" s="157" t="s">
        <v>202</v>
      </c>
      <c r="I13" s="467" t="s">
        <v>1473</v>
      </c>
      <c r="J13" s="157" t="s">
        <v>203</v>
      </c>
      <c r="K13" s="161"/>
      <c r="L13" s="163"/>
      <c r="M13" s="163">
        <v>405</v>
      </c>
      <c r="N13" s="168">
        <f>K13+L13+M13</f>
        <v>405</v>
      </c>
      <c r="O13" s="161"/>
      <c r="P13" s="161"/>
      <c r="Q13" s="161"/>
    </row>
    <row r="14" spans="1:23" ht="15" customHeight="1">
      <c r="A14" s="151"/>
      <c r="B14" s="156"/>
      <c r="C14" s="59"/>
      <c r="D14" s="466"/>
      <c r="E14" s="466"/>
      <c r="F14" s="471"/>
      <c r="G14" s="157"/>
      <c r="H14" s="157"/>
      <c r="I14" s="157"/>
      <c r="J14" s="157"/>
      <c r="K14" s="161"/>
      <c r="L14" s="163"/>
      <c r="M14" s="163"/>
      <c r="N14" s="168"/>
      <c r="O14" s="161"/>
      <c r="P14" s="161"/>
      <c r="Q14" s="161"/>
    </row>
    <row r="15" spans="1:23">
      <c r="A15" s="150" t="s">
        <v>215</v>
      </c>
      <c r="B15" s="156"/>
      <c r="C15" s="59"/>
      <c r="D15" s="466"/>
      <c r="E15" s="466"/>
      <c r="F15" s="471"/>
      <c r="G15" s="157"/>
      <c r="H15" s="157"/>
      <c r="I15" s="157"/>
      <c r="J15" s="157"/>
      <c r="K15" s="161"/>
      <c r="L15" s="163"/>
      <c r="M15" s="163"/>
      <c r="N15" s="168"/>
      <c r="O15" s="161"/>
      <c r="P15" s="161"/>
      <c r="Q15" s="161"/>
    </row>
    <row r="16" spans="1:23" s="182" customFormat="1" ht="33">
      <c r="A16" s="330" t="s">
        <v>188</v>
      </c>
      <c r="B16" s="338" t="s">
        <v>189</v>
      </c>
      <c r="C16" s="505"/>
      <c r="D16" s="338"/>
      <c r="E16" s="338"/>
      <c r="F16" s="326"/>
      <c r="G16" s="339"/>
      <c r="H16" s="322"/>
      <c r="I16" s="322"/>
      <c r="J16" s="470"/>
      <c r="K16" s="322"/>
      <c r="L16" s="511">
        <f>SUM(L18:L19)</f>
        <v>26985.05</v>
      </c>
      <c r="M16" s="511">
        <f>SUM(M18:M281)</f>
        <v>0</v>
      </c>
      <c r="N16" s="511">
        <f>SUM(N18:N19)</f>
        <v>26985.05</v>
      </c>
      <c r="O16" s="511">
        <f>SUM(O18:O281)</f>
        <v>0</v>
      </c>
      <c r="P16" s="511"/>
      <c r="Q16" s="511"/>
      <c r="R16" s="495"/>
      <c r="S16" s="485"/>
      <c r="T16" s="496"/>
      <c r="U16" s="496"/>
      <c r="V16" s="497"/>
    </row>
    <row r="17" spans="1:21" ht="24.75" customHeight="1">
      <c r="A17" s="307" t="s">
        <v>374</v>
      </c>
      <c r="B17" s="156"/>
      <c r="C17" s="498" t="s">
        <v>1467</v>
      </c>
      <c r="D17" s="466"/>
      <c r="E17" s="466"/>
      <c r="F17" s="471"/>
      <c r="G17" s="157"/>
      <c r="H17" s="157"/>
      <c r="I17" s="157"/>
      <c r="J17" s="157"/>
      <c r="K17" s="161"/>
      <c r="L17" s="163"/>
      <c r="M17" s="163"/>
      <c r="N17" s="168"/>
      <c r="O17" s="161"/>
      <c r="P17" s="161"/>
      <c r="Q17" s="161"/>
    </row>
    <row r="18" spans="1:21" ht="41.25" customHeight="1">
      <c r="A18" s="307" t="s">
        <v>1483</v>
      </c>
      <c r="B18" s="156"/>
      <c r="C18" s="59"/>
      <c r="D18" s="466"/>
      <c r="E18" s="466" t="s">
        <v>1468</v>
      </c>
      <c r="F18" s="214" t="s">
        <v>253</v>
      </c>
      <c r="G18" s="157" t="s">
        <v>260</v>
      </c>
      <c r="H18" s="157" t="s">
        <v>202</v>
      </c>
      <c r="I18" s="467" t="s">
        <v>1469</v>
      </c>
      <c r="J18" s="157" t="s">
        <v>203</v>
      </c>
      <c r="K18" s="161"/>
      <c r="L18" s="163">
        <v>14585.05</v>
      </c>
      <c r="M18" s="163"/>
      <c r="N18" s="168">
        <f t="shared" ref="N18:N19" si="0">K18+L18+M18</f>
        <v>14585.05</v>
      </c>
      <c r="O18" s="161"/>
      <c r="P18" s="161"/>
      <c r="Q18" s="161"/>
    </row>
    <row r="19" spans="1:21" ht="42.75" customHeight="1">
      <c r="A19" s="307" t="s">
        <v>1484</v>
      </c>
      <c r="B19" s="156"/>
      <c r="C19" s="59"/>
      <c r="D19" s="466"/>
      <c r="E19" s="466" t="s">
        <v>1471</v>
      </c>
      <c r="F19" s="214" t="s">
        <v>253</v>
      </c>
      <c r="G19" s="157" t="s">
        <v>260</v>
      </c>
      <c r="H19" s="157" t="s">
        <v>202</v>
      </c>
      <c r="I19" s="467" t="s">
        <v>1470</v>
      </c>
      <c r="J19" s="157" t="s">
        <v>203</v>
      </c>
      <c r="K19" s="161"/>
      <c r="L19" s="163">
        <v>12400</v>
      </c>
      <c r="M19" s="163"/>
      <c r="N19" s="168">
        <f t="shared" si="0"/>
        <v>12400</v>
      </c>
      <c r="O19" s="161"/>
      <c r="P19" s="161"/>
      <c r="Q19" s="161"/>
    </row>
    <row r="20" spans="1:21" ht="15" customHeight="1">
      <c r="A20" s="151"/>
      <c r="B20" s="156"/>
      <c r="C20" s="59"/>
      <c r="D20" s="466"/>
      <c r="E20" s="466"/>
      <c r="F20" s="471"/>
      <c r="G20" s="157"/>
      <c r="H20" s="157"/>
      <c r="I20" s="157"/>
      <c r="J20" s="157"/>
      <c r="K20" s="161"/>
      <c r="L20" s="163"/>
      <c r="M20" s="163"/>
      <c r="N20" s="168"/>
      <c r="O20" s="161"/>
      <c r="P20" s="161"/>
      <c r="Q20" s="161"/>
    </row>
    <row r="21" spans="1:21" customFormat="1" ht="33" customHeight="1">
      <c r="A21" s="330" t="s">
        <v>1474</v>
      </c>
      <c r="B21" s="763" t="s">
        <v>1475</v>
      </c>
      <c r="C21" s="760"/>
      <c r="D21" s="760"/>
      <c r="E21" s="764"/>
      <c r="F21" s="500"/>
      <c r="G21" s="327"/>
      <c r="H21" s="328"/>
      <c r="I21" s="328"/>
      <c r="J21" s="329"/>
      <c r="K21" s="327"/>
      <c r="L21" s="321">
        <f>SUM(L23)</f>
        <v>1821.6</v>
      </c>
      <c r="M21" s="321">
        <f t="shared" ref="M21:N21" si="1">SUM(M23)</f>
        <v>0</v>
      </c>
      <c r="N21" s="321">
        <f t="shared" si="1"/>
        <v>1821.6</v>
      </c>
      <c r="O21" s="513">
        <f>SUM(O23:O45)</f>
        <v>0</v>
      </c>
      <c r="P21" s="321">
        <f>SUM(P22:P48)</f>
        <v>0</v>
      </c>
      <c r="Q21" s="328"/>
      <c r="R21" s="499"/>
      <c r="S21" s="486"/>
      <c r="T21" s="486"/>
      <c r="U21" s="486"/>
    </row>
    <row r="22" spans="1:21" ht="27.75" customHeight="1">
      <c r="A22" s="307" t="s">
        <v>1477</v>
      </c>
      <c r="B22" s="156"/>
      <c r="C22" s="59"/>
      <c r="D22" s="766" t="s">
        <v>1476</v>
      </c>
      <c r="E22" s="766"/>
      <c r="F22" s="519"/>
      <c r="G22" s="157"/>
      <c r="H22" s="157"/>
      <c r="I22" s="157"/>
      <c r="J22" s="157"/>
      <c r="K22" s="161"/>
      <c r="L22" s="163"/>
      <c r="M22" s="163"/>
      <c r="N22" s="168"/>
      <c r="O22" s="161"/>
      <c r="P22" s="161"/>
      <c r="Q22" s="161"/>
    </row>
    <row r="23" spans="1:21" ht="41.25" customHeight="1">
      <c r="A23" s="517" t="s">
        <v>1485</v>
      </c>
      <c r="B23" s="173"/>
      <c r="C23" s="174"/>
      <c r="D23" s="468"/>
      <c r="E23" s="468" t="s">
        <v>1478</v>
      </c>
      <c r="F23" s="413" t="s">
        <v>1479</v>
      </c>
      <c r="G23" s="175" t="s">
        <v>260</v>
      </c>
      <c r="H23" s="175" t="s">
        <v>202</v>
      </c>
      <c r="I23" s="390" t="s">
        <v>1145</v>
      </c>
      <c r="J23" s="175" t="s">
        <v>203</v>
      </c>
      <c r="K23" s="518"/>
      <c r="L23" s="177">
        <v>1821.6</v>
      </c>
      <c r="M23" s="177"/>
      <c r="N23" s="178">
        <f t="shared" ref="N23" si="2">K23+L23+M23</f>
        <v>1821.6</v>
      </c>
      <c r="O23" s="176"/>
      <c r="P23" s="176"/>
      <c r="Q23" s="176"/>
    </row>
    <row r="24" spans="1:21" ht="15" customHeight="1">
      <c r="A24" s="307"/>
      <c r="B24" s="156"/>
      <c r="C24" s="59"/>
      <c r="D24" s="466"/>
      <c r="E24" s="466"/>
      <c r="F24" s="214"/>
      <c r="G24" s="157"/>
      <c r="H24" s="157"/>
      <c r="I24" s="157"/>
      <c r="J24" s="157"/>
      <c r="K24" s="510"/>
      <c r="L24" s="163"/>
      <c r="M24" s="163"/>
      <c r="N24" s="168"/>
      <c r="O24" s="161"/>
      <c r="P24" s="161"/>
      <c r="Q24" s="161"/>
    </row>
    <row r="25" spans="1:21" ht="15" customHeight="1">
      <c r="A25" s="150" t="s">
        <v>216</v>
      </c>
      <c r="B25" s="156"/>
      <c r="C25" s="59"/>
      <c r="D25" s="466"/>
      <c r="E25" s="466"/>
      <c r="F25" s="471"/>
      <c r="G25" s="157"/>
      <c r="H25" s="157"/>
      <c r="I25" s="157"/>
      <c r="J25" s="157"/>
      <c r="K25" s="161"/>
      <c r="L25" s="163"/>
      <c r="M25" s="163"/>
      <c r="N25" s="168"/>
      <c r="O25" s="161"/>
      <c r="P25" s="161"/>
      <c r="Q25" s="161"/>
    </row>
    <row r="26" spans="1:21" customFormat="1" ht="33">
      <c r="A26" s="330" t="s">
        <v>210</v>
      </c>
      <c r="B26" s="507"/>
      <c r="C26" s="338" t="s">
        <v>211</v>
      </c>
      <c r="D26" s="338"/>
      <c r="E26" s="338"/>
      <c r="F26" s="326"/>
      <c r="G26" s="339"/>
      <c r="H26" s="322"/>
      <c r="I26" s="322"/>
      <c r="J26" s="324"/>
      <c r="K26" s="322"/>
      <c r="L26" s="512">
        <f>SUM(L28)</f>
        <v>536.25735999999995</v>
      </c>
      <c r="M26" s="512">
        <f t="shared" ref="M26:N26" si="3">SUM(M28)</f>
        <v>0</v>
      </c>
      <c r="N26" s="512">
        <f t="shared" si="3"/>
        <v>536.25735999999995</v>
      </c>
      <c r="O26" s="512">
        <f t="shared" ref="O26:P26" si="4">SUM(O28:O44)</f>
        <v>0</v>
      </c>
      <c r="P26" s="512">
        <f t="shared" si="4"/>
        <v>0</v>
      </c>
      <c r="Q26" s="512"/>
      <c r="R26" s="487"/>
    </row>
    <row r="27" spans="1:21" ht="30" customHeight="1">
      <c r="A27" s="151" t="s">
        <v>1138</v>
      </c>
      <c r="B27" s="156"/>
      <c r="C27" s="59"/>
      <c r="D27" s="765" t="s">
        <v>1481</v>
      </c>
      <c r="E27" s="765"/>
      <c r="F27" s="471"/>
      <c r="G27" s="157"/>
      <c r="H27" s="157"/>
      <c r="I27" s="157"/>
      <c r="J27" s="157"/>
      <c r="K27" s="161"/>
      <c r="L27" s="163"/>
      <c r="M27" s="163"/>
      <c r="N27" s="168"/>
      <c r="O27" s="161"/>
      <c r="P27" s="161"/>
      <c r="Q27" s="161"/>
    </row>
    <row r="28" spans="1:21" ht="38.25" customHeight="1">
      <c r="A28" s="151" t="s">
        <v>1486</v>
      </c>
      <c r="B28" s="156"/>
      <c r="C28" s="59"/>
      <c r="D28" s="466"/>
      <c r="E28" s="466" t="s">
        <v>1478</v>
      </c>
      <c r="F28" s="214" t="s">
        <v>1137</v>
      </c>
      <c r="G28" s="157" t="s">
        <v>260</v>
      </c>
      <c r="H28" s="157" t="s">
        <v>202</v>
      </c>
      <c r="I28" s="469" t="s">
        <v>1145</v>
      </c>
      <c r="J28" s="157" t="s">
        <v>203</v>
      </c>
      <c r="K28" s="161"/>
      <c r="L28" s="163">
        <v>536.25735999999995</v>
      </c>
      <c r="M28" s="163"/>
      <c r="N28" s="168">
        <f t="shared" ref="N28" si="5">K28+L28+M28</f>
        <v>536.25735999999995</v>
      </c>
      <c r="O28" s="161"/>
      <c r="P28" s="161"/>
      <c r="Q28" s="161"/>
    </row>
    <row r="29" spans="1:21" ht="15" customHeight="1">
      <c r="A29" s="151"/>
      <c r="B29" s="156"/>
      <c r="C29" s="59"/>
      <c r="D29" s="466"/>
      <c r="E29" s="466"/>
      <c r="F29" s="471"/>
      <c r="G29" s="157"/>
      <c r="H29" s="157"/>
      <c r="I29" s="469"/>
      <c r="J29" s="157"/>
      <c r="K29" s="161"/>
      <c r="L29" s="163"/>
      <c r="M29" s="163"/>
      <c r="N29" s="168"/>
      <c r="O29" s="161"/>
      <c r="P29" s="161"/>
      <c r="Q29" s="161"/>
    </row>
    <row r="30" spans="1:21" ht="15" customHeight="1">
      <c r="A30" s="150" t="s">
        <v>217</v>
      </c>
      <c r="B30" s="156"/>
      <c r="C30" s="59"/>
      <c r="D30" s="466"/>
      <c r="E30" s="466"/>
      <c r="F30" s="471"/>
      <c r="G30" s="157"/>
      <c r="H30" s="157"/>
      <c r="I30" s="469"/>
      <c r="J30" s="157"/>
      <c r="K30" s="161"/>
      <c r="L30" s="163"/>
      <c r="M30" s="163"/>
      <c r="N30" s="168"/>
      <c r="O30" s="161"/>
      <c r="P30" s="161"/>
      <c r="Q30" s="161"/>
    </row>
    <row r="31" spans="1:21" s="501" customFormat="1" ht="32.25" customHeight="1">
      <c r="A31" s="330" t="s">
        <v>212</v>
      </c>
      <c r="B31" s="760" t="s">
        <v>213</v>
      </c>
      <c r="C31" s="760"/>
      <c r="D31" s="760"/>
      <c r="E31" s="760"/>
      <c r="F31" s="500"/>
      <c r="G31" s="323"/>
      <c r="H31" s="323"/>
      <c r="I31" s="470"/>
      <c r="J31" s="322"/>
      <c r="K31" s="321">
        <f>SUM(K33:K56)</f>
        <v>0</v>
      </c>
      <c r="L31" s="321">
        <f>SUM(L33)</f>
        <v>840</v>
      </c>
      <c r="M31" s="321">
        <f t="shared" ref="M31:N31" si="6">SUM(M33)</f>
        <v>0</v>
      </c>
      <c r="N31" s="321">
        <f t="shared" si="6"/>
        <v>840</v>
      </c>
      <c r="O31" s="321">
        <f t="shared" ref="O31" si="7">SUM(O33:O56)</f>
        <v>0</v>
      </c>
      <c r="P31" s="321">
        <f>SUM(P33:P51)</f>
        <v>0</v>
      </c>
      <c r="Q31" s="322"/>
    </row>
    <row r="32" spans="1:21" ht="29.25" customHeight="1">
      <c r="A32" s="307" t="s">
        <v>1422</v>
      </c>
      <c r="B32" s="506"/>
      <c r="C32" s="498" t="s">
        <v>1480</v>
      </c>
      <c r="D32" s="466"/>
      <c r="E32" s="466"/>
      <c r="F32" s="471"/>
      <c r="G32" s="157"/>
      <c r="H32" s="157"/>
      <c r="I32" s="469"/>
      <c r="J32" s="157"/>
      <c r="K32" s="161"/>
      <c r="L32" s="163"/>
      <c r="M32" s="163"/>
      <c r="N32" s="168"/>
      <c r="O32" s="161"/>
      <c r="P32" s="161"/>
      <c r="Q32" s="161"/>
    </row>
    <row r="33" spans="1:17" ht="37.5" customHeight="1">
      <c r="A33" s="307" t="s">
        <v>1487</v>
      </c>
      <c r="B33" s="156"/>
      <c r="C33" s="59"/>
      <c r="D33" s="466"/>
      <c r="E33" s="466" t="s">
        <v>1478</v>
      </c>
      <c r="F33" s="214" t="s">
        <v>1420</v>
      </c>
      <c r="G33" s="157" t="s">
        <v>260</v>
      </c>
      <c r="H33" s="157" t="s">
        <v>202</v>
      </c>
      <c r="I33" s="469" t="s">
        <v>1145</v>
      </c>
      <c r="J33" s="157" t="s">
        <v>203</v>
      </c>
      <c r="K33" s="161"/>
      <c r="L33" s="163">
        <v>840</v>
      </c>
      <c r="M33" s="163"/>
      <c r="N33" s="168">
        <f t="shared" ref="N33" si="8">K33+L33+M33</f>
        <v>840</v>
      </c>
      <c r="O33" s="161"/>
      <c r="P33" s="161"/>
      <c r="Q33" s="161"/>
    </row>
    <row r="34" spans="1:17" ht="15" customHeight="1">
      <c r="A34" s="151"/>
      <c r="B34" s="156"/>
      <c r="C34" s="59"/>
      <c r="D34" s="466"/>
      <c r="E34" s="466"/>
      <c r="F34" s="471"/>
      <c r="G34" s="157"/>
      <c r="H34" s="157"/>
      <c r="I34" s="157"/>
      <c r="J34" s="157"/>
      <c r="K34" s="161"/>
      <c r="L34" s="163"/>
      <c r="M34" s="163"/>
      <c r="N34" s="168"/>
      <c r="O34" s="161"/>
      <c r="P34" s="161"/>
      <c r="Q34" s="161"/>
    </row>
    <row r="35" spans="1:17" ht="15" customHeight="1">
      <c r="A35" s="172"/>
      <c r="B35" s="173"/>
      <c r="C35" s="174"/>
      <c r="D35" s="468"/>
      <c r="E35" s="468"/>
      <c r="F35" s="188"/>
      <c r="G35" s="175"/>
      <c r="H35" s="175"/>
      <c r="I35" s="175"/>
      <c r="J35" s="175"/>
      <c r="K35" s="176"/>
      <c r="L35" s="177"/>
      <c r="M35" s="177"/>
      <c r="N35" s="178"/>
      <c r="O35" s="176"/>
      <c r="P35" s="176"/>
      <c r="Q35" s="176"/>
    </row>
    <row r="36" spans="1:17" ht="15" customHeight="1">
      <c r="A36" s="145"/>
      <c r="D36" s="476"/>
      <c r="E36" s="476"/>
      <c r="F36" s="476"/>
      <c r="L36" s="8"/>
      <c r="N36" s="46"/>
    </row>
    <row r="37" spans="1:17" ht="15" customHeight="1">
      <c r="A37" s="145"/>
      <c r="D37" s="476"/>
      <c r="E37" s="476"/>
      <c r="F37" s="476"/>
      <c r="L37" s="8"/>
      <c r="N37" s="46"/>
    </row>
    <row r="38" spans="1:17" ht="15" customHeight="1">
      <c r="A38" s="145"/>
      <c r="D38" s="476"/>
      <c r="E38" s="476"/>
      <c r="F38" s="476"/>
      <c r="L38" s="8"/>
      <c r="N38" s="46"/>
    </row>
    <row r="39" spans="1:17" ht="15" customHeight="1">
      <c r="A39" s="145"/>
      <c r="D39" s="476"/>
      <c r="E39" s="476"/>
      <c r="F39" s="476"/>
      <c r="L39" s="8"/>
      <c r="N39" s="46"/>
    </row>
    <row r="40" spans="1:17" ht="15" customHeight="1">
      <c r="A40" s="520" t="s">
        <v>135</v>
      </c>
      <c r="B40" s="182"/>
      <c r="C40" s="182"/>
      <c r="D40" s="182"/>
      <c r="E40" s="182"/>
      <c r="F40" s="182"/>
      <c r="G40" s="182"/>
      <c r="H40" s="182"/>
      <c r="I40" s="182"/>
      <c r="J40" s="182"/>
      <c r="K40" s="474"/>
      <c r="L40" s="182" t="s">
        <v>218</v>
      </c>
      <c r="M40" s="182"/>
      <c r="N40" s="182"/>
      <c r="O40" s="182"/>
    </row>
    <row r="41" spans="1:17" ht="15" customHeight="1">
      <c r="A41" s="179"/>
      <c r="B41" s="179"/>
      <c r="C41" s="179"/>
      <c r="D41" s="179"/>
      <c r="E41" s="179"/>
      <c r="F41" s="179"/>
      <c r="G41" s="180"/>
      <c r="H41" s="179"/>
      <c r="I41" s="179"/>
      <c r="J41" s="179"/>
      <c r="K41" s="181"/>
      <c r="L41" s="179"/>
      <c r="M41" s="179"/>
      <c r="N41" s="179"/>
      <c r="O41" s="179"/>
    </row>
    <row r="42" spans="1:17" ht="15" customHeight="1">
      <c r="A42" s="179"/>
      <c r="B42" s="179"/>
      <c r="C42" s="179"/>
      <c r="D42" s="179"/>
      <c r="E42" s="179"/>
      <c r="F42" s="179"/>
      <c r="G42" s="180"/>
      <c r="H42" s="179"/>
      <c r="I42" s="179"/>
      <c r="J42" s="179"/>
      <c r="K42" s="181"/>
      <c r="L42" s="179"/>
      <c r="M42" s="179"/>
      <c r="N42" s="179"/>
      <c r="O42" s="179"/>
    </row>
    <row r="43" spans="1:17" ht="15" customHeight="1">
      <c r="A43" s="179"/>
      <c r="B43" s="179"/>
      <c r="C43" s="179"/>
      <c r="D43" s="179"/>
      <c r="E43" s="179"/>
      <c r="F43" s="179"/>
      <c r="G43" s="180"/>
      <c r="H43" s="179"/>
      <c r="I43" s="179"/>
      <c r="J43" s="179"/>
      <c r="K43" s="181"/>
      <c r="L43" s="179"/>
      <c r="M43" s="179"/>
      <c r="N43" s="179"/>
      <c r="O43" s="179"/>
    </row>
    <row r="44" spans="1:17" ht="15" customHeight="1">
      <c r="A44" s="182"/>
      <c r="B44" s="182"/>
      <c r="C44" s="761" t="s">
        <v>219</v>
      </c>
      <c r="D44" s="762"/>
      <c r="E44" s="762"/>
      <c r="F44" s="475"/>
      <c r="G44" s="756" t="s">
        <v>220</v>
      </c>
      <c r="H44" s="756"/>
      <c r="I44" s="756"/>
      <c r="J44" s="472"/>
      <c r="K44" s="474"/>
      <c r="L44" s="182"/>
      <c r="M44" s="756" t="s">
        <v>221</v>
      </c>
      <c r="N44" s="757"/>
      <c r="O44" s="757"/>
    </row>
    <row r="45" spans="1:17" ht="15" customHeight="1">
      <c r="A45" s="182"/>
      <c r="B45" s="182"/>
      <c r="C45" s="758" t="s">
        <v>222</v>
      </c>
      <c r="D45" s="758"/>
      <c r="E45" s="758"/>
      <c r="F45" s="473"/>
      <c r="G45" s="759" t="s">
        <v>223</v>
      </c>
      <c r="H45" s="759"/>
      <c r="I45" s="759"/>
      <c r="J45" s="474"/>
      <c r="K45" s="474"/>
      <c r="L45" s="182"/>
      <c r="M45" s="759" t="s">
        <v>224</v>
      </c>
      <c r="N45" s="759"/>
      <c r="O45" s="759"/>
    </row>
    <row r="46" spans="1:17" ht="15" customHeight="1">
      <c r="A46" s="145"/>
      <c r="D46" s="476"/>
      <c r="E46" s="476"/>
      <c r="F46" s="476"/>
      <c r="L46" s="8"/>
      <c r="N46" s="46"/>
    </row>
    <row r="47" spans="1:17" ht="15" customHeight="1">
      <c r="A47" s="145"/>
      <c r="D47" s="476"/>
      <c r="E47" s="476"/>
      <c r="F47" s="476"/>
      <c r="L47" s="8"/>
      <c r="N47" s="46"/>
    </row>
    <row r="48" spans="1:17" ht="15" customHeight="1">
      <c r="A48" s="145"/>
      <c r="D48" s="476"/>
      <c r="E48" s="476"/>
      <c r="F48" s="476"/>
      <c r="L48" s="8"/>
      <c r="N48" s="46"/>
    </row>
    <row r="49" spans="1:15" ht="15" customHeight="1">
      <c r="A49" s="145"/>
      <c r="D49" s="476"/>
      <c r="E49" s="476"/>
      <c r="F49" s="476"/>
      <c r="L49" s="8"/>
      <c r="N49" s="46"/>
    </row>
    <row r="50" spans="1:15" ht="36" customHeight="1">
      <c r="D50" s="476"/>
      <c r="E50" s="476"/>
      <c r="F50" s="476"/>
      <c r="L50" s="8"/>
      <c r="N50" s="46"/>
    </row>
    <row r="51" spans="1:15">
      <c r="N51" s="147"/>
      <c r="O51" s="4"/>
    </row>
    <row r="52" spans="1:15">
      <c r="B52" s="2"/>
      <c r="C52" s="2"/>
      <c r="D52" s="2"/>
      <c r="E52" s="2"/>
      <c r="F52" s="2"/>
      <c r="N52" s="147"/>
    </row>
    <row r="53" spans="1:15">
      <c r="N53" s="8"/>
    </row>
    <row r="54" spans="1:15">
      <c r="N54" s="147"/>
    </row>
    <row r="55" spans="1:15">
      <c r="N55" s="8"/>
    </row>
    <row r="56" spans="1:15">
      <c r="N56" s="147"/>
    </row>
    <row r="57" spans="1:15">
      <c r="N57" s="143"/>
    </row>
    <row r="58" spans="1:15">
      <c r="N58" s="8"/>
    </row>
    <row r="60" spans="1:15">
      <c r="L60" s="502"/>
      <c r="N60" s="143"/>
    </row>
    <row r="62" spans="1:15">
      <c r="L62" s="502"/>
    </row>
  </sheetData>
  <mergeCells count="21">
    <mergeCell ref="B11:E11"/>
    <mergeCell ref="A1:Q1"/>
    <mergeCell ref="A2:Q2"/>
    <mergeCell ref="A3:Q3"/>
    <mergeCell ref="A4:Q4"/>
    <mergeCell ref="A8:A9"/>
    <mergeCell ref="B8:E9"/>
    <mergeCell ref="F8:F9"/>
    <mergeCell ref="G8:H8"/>
    <mergeCell ref="K8:N8"/>
    <mergeCell ref="O8:Q8"/>
    <mergeCell ref="B31:E31"/>
    <mergeCell ref="C44:E44"/>
    <mergeCell ref="B21:E21"/>
    <mergeCell ref="D27:E27"/>
    <mergeCell ref="D22:E22"/>
    <mergeCell ref="G44:I44"/>
    <mergeCell ref="M44:O44"/>
    <mergeCell ref="C45:E45"/>
    <mergeCell ref="G45:I45"/>
    <mergeCell ref="M45:O45"/>
  </mergeCells>
  <pageMargins left="0.19685039370078741" right="0" top="0.23622047244094491" bottom="7.874015748031496E-2" header="0.31496062992125984" footer="0.31496062992125984"/>
  <pageSetup paperSize="5" scale="89" orientation="landscape" horizontalDpi="4294967294" verticalDpi="0" r:id="rId1"/>
  <headerFooter>
    <oddFooter>&amp;L&amp;"Arial Narrow,Regular"&amp;8SUPPLEMENTAL AIP#2 2020&amp;CPage &amp;P</oddFooter>
  </headerFooter>
  <rowBreaks count="1" manualBreakCount="1">
    <brk id="23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85"/>
  <sheetViews>
    <sheetView view="pageBreakPreview" topLeftCell="A7" zoomScaleNormal="90" zoomScaleSheetLayoutView="100" workbookViewId="0">
      <selection activeCell="T17" sqref="T17"/>
    </sheetView>
  </sheetViews>
  <sheetFormatPr defaultRowHeight="16.5"/>
  <cols>
    <col min="1" max="1" width="2.5703125" style="2" customWidth="1"/>
    <col min="2" max="2" width="12.42578125" style="2" customWidth="1"/>
    <col min="3" max="3" width="1.5703125" style="4" customWidth="1"/>
    <col min="4" max="4" width="2.5703125" style="3" customWidth="1"/>
    <col min="5" max="5" width="8" style="3" customWidth="1"/>
    <col min="6" max="6" width="34.42578125" style="3" customWidth="1"/>
    <col min="7" max="7" width="11" style="3" customWidth="1"/>
    <col min="8" max="8" width="10.140625" style="3" customWidth="1"/>
    <col min="9" max="9" width="10.42578125" style="3" customWidth="1"/>
    <col min="10" max="10" width="17.5703125" style="3" customWidth="1"/>
    <col min="11" max="11" width="8.7109375" style="3" customWidth="1"/>
    <col min="12" max="12" width="8.42578125" style="2" customWidth="1"/>
    <col min="13" max="13" width="12.28515625" style="2" customWidth="1"/>
    <col min="14" max="14" width="9.5703125" style="8" customWidth="1"/>
    <col min="15" max="15" width="10.42578125" style="2" customWidth="1"/>
    <col min="16" max="16" width="9" style="2" customWidth="1"/>
    <col min="17" max="17" width="8.5703125" style="2" customWidth="1"/>
    <col min="18" max="18" width="7.85546875" style="2" customWidth="1"/>
    <col min="19" max="19" width="13.28515625" style="2" customWidth="1"/>
    <col min="20" max="20" width="13.7109375" style="8" customWidth="1"/>
    <col min="21" max="21" width="12.42578125" style="2" bestFit="1" customWidth="1"/>
    <col min="22" max="16384" width="9.140625" style="2"/>
  </cols>
  <sheetData>
    <row r="1" spans="2:20" ht="14.25" customHeight="1">
      <c r="B1" s="749" t="s">
        <v>3</v>
      </c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</row>
    <row r="2" spans="2:20">
      <c r="B2" s="750" t="s">
        <v>1424</v>
      </c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0"/>
      <c r="R2" s="750"/>
    </row>
    <row r="3" spans="2:20">
      <c r="B3" s="750" t="s">
        <v>4</v>
      </c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</row>
    <row r="4" spans="2:20" hidden="1">
      <c r="B4" s="750" t="s">
        <v>109</v>
      </c>
      <c r="C4" s="750"/>
      <c r="D4" s="750"/>
      <c r="E4" s="750"/>
      <c r="F4" s="750"/>
      <c r="G4" s="750"/>
      <c r="H4" s="750"/>
      <c r="I4" s="750"/>
      <c r="J4" s="750"/>
      <c r="K4" s="750"/>
      <c r="L4" s="750"/>
      <c r="M4" s="750"/>
      <c r="N4" s="750"/>
      <c r="O4" s="750"/>
      <c r="P4" s="750"/>
      <c r="Q4" s="750"/>
      <c r="R4" s="750"/>
    </row>
    <row r="5" spans="2:20" ht="6" customHeight="1">
      <c r="B5" s="3"/>
      <c r="L5" s="3"/>
      <c r="M5" s="3"/>
      <c r="N5" s="5"/>
      <c r="O5" s="3"/>
      <c r="P5" s="3"/>
      <c r="Q5" s="3"/>
      <c r="R5" s="3"/>
    </row>
    <row r="6" spans="2:20">
      <c r="B6" s="1" t="s">
        <v>172</v>
      </c>
      <c r="C6" s="6"/>
      <c r="D6" s="7"/>
      <c r="E6" s="7"/>
      <c r="F6" s="7"/>
      <c r="G6" s="7"/>
    </row>
    <row r="7" spans="2:20" ht="6" customHeight="1">
      <c r="B7" s="1" t="s">
        <v>5</v>
      </c>
      <c r="C7" s="6"/>
      <c r="D7" s="7"/>
      <c r="E7" s="7"/>
      <c r="F7" s="7"/>
      <c r="G7" s="7"/>
    </row>
    <row r="8" spans="2:20" s="10" customFormat="1" ht="42" customHeight="1">
      <c r="B8" s="767" t="s">
        <v>1425</v>
      </c>
      <c r="C8" s="768" t="s">
        <v>7</v>
      </c>
      <c r="D8" s="768"/>
      <c r="E8" s="768"/>
      <c r="F8" s="768"/>
      <c r="G8" s="769" t="s">
        <v>248</v>
      </c>
      <c r="H8" s="768" t="s">
        <v>0</v>
      </c>
      <c r="I8" s="768"/>
      <c r="J8" s="531"/>
      <c r="K8" s="531"/>
      <c r="L8" s="768" t="s">
        <v>179</v>
      </c>
      <c r="M8" s="768"/>
      <c r="N8" s="768"/>
      <c r="O8" s="768"/>
      <c r="P8" s="770" t="s">
        <v>1421</v>
      </c>
      <c r="Q8" s="770"/>
      <c r="R8" s="770"/>
      <c r="T8" s="553"/>
    </row>
    <row r="9" spans="2:20" s="12" customFormat="1" ht="99">
      <c r="B9" s="767"/>
      <c r="C9" s="768"/>
      <c r="D9" s="768"/>
      <c r="E9" s="768"/>
      <c r="F9" s="768"/>
      <c r="G9" s="769"/>
      <c r="H9" s="531" t="s">
        <v>10</v>
      </c>
      <c r="I9" s="531" t="s">
        <v>11</v>
      </c>
      <c r="J9" s="531" t="s">
        <v>12</v>
      </c>
      <c r="K9" s="531" t="s">
        <v>13</v>
      </c>
      <c r="L9" s="531" t="s">
        <v>225</v>
      </c>
      <c r="M9" s="531" t="s">
        <v>15</v>
      </c>
      <c r="N9" s="11" t="s">
        <v>238</v>
      </c>
      <c r="O9" s="531" t="s">
        <v>133</v>
      </c>
      <c r="P9" s="532" t="s">
        <v>16</v>
      </c>
      <c r="Q9" s="532" t="s">
        <v>17</v>
      </c>
      <c r="R9" s="532" t="s">
        <v>18</v>
      </c>
      <c r="T9" s="194"/>
    </row>
    <row r="10" spans="2:20">
      <c r="B10" s="149" t="s">
        <v>214</v>
      </c>
      <c r="C10" s="153"/>
      <c r="D10" s="154"/>
      <c r="E10" s="154"/>
      <c r="F10" s="154"/>
      <c r="G10" s="16"/>
      <c r="H10" s="155"/>
      <c r="I10" s="155"/>
      <c r="J10" s="155"/>
      <c r="K10" s="155"/>
      <c r="L10" s="160"/>
      <c r="M10" s="160"/>
      <c r="N10" s="167"/>
      <c r="O10" s="160"/>
      <c r="P10" s="160"/>
      <c r="Q10" s="160"/>
      <c r="R10" s="160"/>
    </row>
    <row r="11" spans="2:20" ht="33">
      <c r="B11" s="330" t="s">
        <v>175</v>
      </c>
      <c r="C11" s="760" t="s">
        <v>176</v>
      </c>
      <c r="D11" s="760"/>
      <c r="E11" s="760"/>
      <c r="F11" s="764"/>
      <c r="G11" s="530"/>
      <c r="H11" s="244"/>
      <c r="I11" s="244"/>
      <c r="J11" s="244"/>
      <c r="K11" s="244"/>
      <c r="L11" s="285"/>
      <c r="M11" s="285">
        <f>SUM(M13)</f>
        <v>2183.0163900000002</v>
      </c>
      <c r="N11" s="285"/>
      <c r="O11" s="285">
        <f>SUM(O13)</f>
        <v>2183.0163900000002</v>
      </c>
      <c r="P11" s="246"/>
      <c r="Q11" s="246"/>
      <c r="R11" s="246"/>
      <c r="S11" s="316" t="s">
        <v>957</v>
      </c>
    </row>
    <row r="12" spans="2:20" ht="25.5">
      <c r="B12" s="151" t="s">
        <v>601</v>
      </c>
      <c r="C12" s="156"/>
      <c r="D12" s="446" t="s">
        <v>1488</v>
      </c>
      <c r="E12" s="59"/>
      <c r="F12" s="59"/>
      <c r="G12" s="190"/>
      <c r="H12" s="157"/>
      <c r="I12" s="157"/>
      <c r="J12" s="157"/>
      <c r="K12" s="157"/>
      <c r="L12" s="161"/>
      <c r="M12" s="161"/>
      <c r="N12" s="163"/>
      <c r="O12" s="161"/>
      <c r="P12" s="161"/>
      <c r="Q12" s="161"/>
      <c r="R12" s="161"/>
    </row>
    <row r="13" spans="2:20" ht="38.25">
      <c r="B13" s="151" t="s">
        <v>1489</v>
      </c>
      <c r="C13" s="156"/>
      <c r="D13" s="59"/>
      <c r="E13" s="59"/>
      <c r="F13" s="533" t="s">
        <v>1490</v>
      </c>
      <c r="G13" s="214" t="s">
        <v>1090</v>
      </c>
      <c r="H13" s="157" t="s">
        <v>260</v>
      </c>
      <c r="I13" s="157" t="s">
        <v>202</v>
      </c>
      <c r="J13" s="186" t="s">
        <v>1491</v>
      </c>
      <c r="K13" s="157" t="s">
        <v>203</v>
      </c>
      <c r="L13" s="161"/>
      <c r="M13" s="163">
        <v>2183.0163900000002</v>
      </c>
      <c r="N13" s="163"/>
      <c r="O13" s="168">
        <f>L13+M13+N13</f>
        <v>2183.0163900000002</v>
      </c>
      <c r="P13" s="161"/>
      <c r="Q13" s="161"/>
      <c r="R13" s="161"/>
      <c r="T13" s="559">
        <f>O13*1000</f>
        <v>2183016.39</v>
      </c>
    </row>
    <row r="14" spans="2:20">
      <c r="B14" s="150"/>
      <c r="C14" s="156"/>
      <c r="D14" s="59"/>
      <c r="E14" s="59"/>
      <c r="F14" s="59"/>
      <c r="G14" s="190"/>
      <c r="H14" s="157"/>
      <c r="I14" s="157"/>
      <c r="J14" s="157"/>
      <c r="K14" s="157"/>
      <c r="L14" s="161"/>
      <c r="M14" s="161"/>
      <c r="N14" s="163"/>
      <c r="O14" s="161"/>
      <c r="P14" s="161"/>
      <c r="Q14" s="161"/>
      <c r="R14" s="161"/>
    </row>
    <row r="15" spans="2:20" ht="33" customHeight="1">
      <c r="B15" s="330" t="s">
        <v>1122</v>
      </c>
      <c r="C15" s="760" t="s">
        <v>1123</v>
      </c>
      <c r="D15" s="760"/>
      <c r="E15" s="760"/>
      <c r="F15" s="764"/>
      <c r="G15" s="327"/>
      <c r="H15" s="328"/>
      <c r="I15" s="328"/>
      <c r="J15" s="329"/>
      <c r="K15" s="327"/>
      <c r="L15" s="321"/>
      <c r="M15" s="321">
        <f>SUM(M16:M18)</f>
        <v>5619</v>
      </c>
      <c r="N15" s="321">
        <f t="shared" ref="N15:O15" si="0">SUM(N16:N18)</f>
        <v>622</v>
      </c>
      <c r="O15" s="321">
        <f t="shared" si="0"/>
        <v>6241</v>
      </c>
      <c r="P15" s="328"/>
      <c r="Q15" s="328"/>
      <c r="R15" s="328"/>
      <c r="S15" s="316" t="s">
        <v>957</v>
      </c>
    </row>
    <row r="16" spans="2:20" ht="25.5">
      <c r="B16" s="151" t="s">
        <v>1124</v>
      </c>
      <c r="C16" s="156"/>
      <c r="D16" s="521" t="s">
        <v>1492</v>
      </c>
      <c r="E16" s="59"/>
      <c r="F16" s="59"/>
      <c r="G16" s="190"/>
      <c r="H16" s="157"/>
      <c r="I16" s="157"/>
      <c r="J16" s="157"/>
      <c r="K16" s="157"/>
      <c r="L16" s="161"/>
      <c r="M16" s="161"/>
      <c r="N16" s="163"/>
      <c r="O16" s="161"/>
      <c r="P16" s="161"/>
      <c r="Q16" s="161"/>
      <c r="R16" s="161"/>
    </row>
    <row r="17" spans="2:24" ht="38.25">
      <c r="B17" s="151" t="s">
        <v>1493</v>
      </c>
      <c r="C17" s="156"/>
      <c r="D17" s="59"/>
      <c r="E17" s="59"/>
      <c r="F17" s="533" t="s">
        <v>1490</v>
      </c>
      <c r="G17" s="214" t="s">
        <v>1126</v>
      </c>
      <c r="H17" s="157" t="s">
        <v>260</v>
      </c>
      <c r="I17" s="157" t="s">
        <v>202</v>
      </c>
      <c r="J17" s="186" t="s">
        <v>1491</v>
      </c>
      <c r="K17" s="157" t="s">
        <v>203</v>
      </c>
      <c r="L17" s="161"/>
      <c r="M17" s="163">
        <v>2320</v>
      </c>
      <c r="N17" s="163">
        <v>622</v>
      </c>
      <c r="O17" s="168">
        <f>L17+M17+N17</f>
        <v>2942</v>
      </c>
      <c r="P17" s="161"/>
      <c r="Q17" s="161"/>
      <c r="R17" s="161"/>
      <c r="T17" s="559">
        <f>M17*1000</f>
        <v>2320000</v>
      </c>
    </row>
    <row r="18" spans="2:24" ht="38.25">
      <c r="B18" s="151" t="s">
        <v>1494</v>
      </c>
      <c r="C18" s="156"/>
      <c r="D18" s="59"/>
      <c r="E18" s="59"/>
      <c r="F18" s="533" t="s">
        <v>1380</v>
      </c>
      <c r="G18" s="214" t="s">
        <v>1126</v>
      </c>
      <c r="H18" s="157" t="s">
        <v>260</v>
      </c>
      <c r="I18" s="157" t="s">
        <v>202</v>
      </c>
      <c r="J18" s="186" t="s">
        <v>230</v>
      </c>
      <c r="K18" s="157" t="s">
        <v>203</v>
      </c>
      <c r="L18" s="161"/>
      <c r="M18" s="163">
        <v>3299</v>
      </c>
      <c r="N18" s="163"/>
      <c r="O18" s="168">
        <f>L18+M18+N18</f>
        <v>3299</v>
      </c>
      <c r="P18" s="161"/>
      <c r="Q18" s="161"/>
      <c r="R18" s="161"/>
    </row>
    <row r="19" spans="2:24">
      <c r="B19" s="150"/>
      <c r="C19" s="156"/>
      <c r="D19" s="59"/>
      <c r="E19" s="59"/>
      <c r="F19" s="59"/>
      <c r="G19" s="190"/>
      <c r="H19" s="157"/>
      <c r="I19" s="157"/>
      <c r="J19" s="157"/>
      <c r="K19" s="157"/>
      <c r="L19" s="161"/>
      <c r="M19" s="161"/>
      <c r="N19" s="163"/>
      <c r="O19" s="161"/>
      <c r="P19" s="161"/>
      <c r="Q19" s="161"/>
      <c r="R19" s="161"/>
    </row>
    <row r="20" spans="2:24" s="486" customFormat="1" ht="33">
      <c r="B20" s="330" t="s">
        <v>204</v>
      </c>
      <c r="C20" s="760" t="s">
        <v>205</v>
      </c>
      <c r="D20" s="760"/>
      <c r="E20" s="760"/>
      <c r="F20" s="760"/>
      <c r="G20" s="342"/>
      <c r="H20" s="323"/>
      <c r="I20" s="323"/>
      <c r="J20" s="530"/>
      <c r="K20" s="322"/>
      <c r="L20" s="321"/>
      <c r="M20" s="321"/>
      <c r="N20" s="321">
        <f>SUM(N22)</f>
        <v>405</v>
      </c>
      <c r="O20" s="321">
        <f>SUM(O22)</f>
        <v>405</v>
      </c>
      <c r="P20" s="323"/>
      <c r="Q20" s="323"/>
      <c r="R20" s="323"/>
      <c r="S20" s="484"/>
      <c r="T20" s="554"/>
      <c r="U20" s="485"/>
    </row>
    <row r="21" spans="2:24" s="494" customFormat="1" ht="27.75" customHeight="1">
      <c r="B21" s="314" t="s">
        <v>1388</v>
      </c>
      <c r="C21" s="503"/>
      <c r="D21" s="488" t="s">
        <v>1465</v>
      </c>
      <c r="E21" s="489"/>
      <c r="F21" s="504"/>
      <c r="G21" s="516"/>
      <c r="H21" s="508"/>
      <c r="I21" s="508"/>
      <c r="J21" s="296" t="s">
        <v>1466</v>
      </c>
      <c r="K21" s="382"/>
      <c r="L21" s="509"/>
      <c r="M21" s="509">
        <v>0</v>
      </c>
      <c r="N21" s="509"/>
      <c r="O21" s="514"/>
      <c r="P21" s="515"/>
      <c r="Q21" s="515"/>
      <c r="R21" s="515"/>
      <c r="S21" s="490">
        <v>1972474</v>
      </c>
      <c r="T21" s="490">
        <v>16789040</v>
      </c>
      <c r="U21" s="490">
        <f>SUM(S21:T21)</f>
        <v>18761514</v>
      </c>
      <c r="V21" s="491">
        <f>U21*0.15</f>
        <v>2814227.1</v>
      </c>
      <c r="W21" s="492">
        <f>U21+V21</f>
        <v>21575741.100000001</v>
      </c>
      <c r="X21" s="493">
        <f>W21/1000</f>
        <v>21575.741100000003</v>
      </c>
    </row>
    <row r="22" spans="2:24" ht="68.25" customHeight="1">
      <c r="B22" s="151" t="s">
        <v>1482</v>
      </c>
      <c r="C22" s="156"/>
      <c r="D22" s="59"/>
      <c r="E22" s="12"/>
      <c r="F22" s="533" t="s">
        <v>1472</v>
      </c>
      <c r="G22" s="214" t="s">
        <v>250</v>
      </c>
      <c r="H22" s="157" t="s">
        <v>260</v>
      </c>
      <c r="I22" s="157" t="s">
        <v>202</v>
      </c>
      <c r="J22" s="186" t="s">
        <v>1473</v>
      </c>
      <c r="K22" s="157" t="s">
        <v>203</v>
      </c>
      <c r="L22" s="161"/>
      <c r="M22" s="163"/>
      <c r="N22" s="163">
        <v>405</v>
      </c>
      <c r="O22" s="168">
        <f>L22+M22+N22</f>
        <v>405</v>
      </c>
      <c r="P22" s="161"/>
      <c r="Q22" s="161"/>
      <c r="R22" s="161"/>
    </row>
    <row r="23" spans="2:24" ht="15" customHeight="1">
      <c r="B23" s="172"/>
      <c r="C23" s="173"/>
      <c r="D23" s="174"/>
      <c r="E23" s="535"/>
      <c r="F23" s="535"/>
      <c r="G23" s="188"/>
      <c r="H23" s="175"/>
      <c r="I23" s="175"/>
      <c r="J23" s="175"/>
      <c r="K23" s="175"/>
      <c r="L23" s="176"/>
      <c r="M23" s="177"/>
      <c r="N23" s="177"/>
      <c r="O23" s="178"/>
      <c r="P23" s="176"/>
      <c r="Q23" s="176"/>
      <c r="R23" s="176"/>
    </row>
    <row r="24" spans="2:24" s="523" customFormat="1" ht="30" customHeight="1">
      <c r="B24" s="330" t="s">
        <v>1118</v>
      </c>
      <c r="C24" s="763" t="s">
        <v>1119</v>
      </c>
      <c r="D24" s="760"/>
      <c r="E24" s="760"/>
      <c r="F24" s="764"/>
      <c r="G24" s="524"/>
      <c r="H24" s="322"/>
      <c r="I24" s="323"/>
      <c r="J24" s="323"/>
      <c r="K24" s="324"/>
      <c r="L24" s="322"/>
      <c r="M24" s="512">
        <f>SUM(M26)</f>
        <v>10</v>
      </c>
      <c r="N24" s="512">
        <f t="shared" ref="N24:O24" si="1">SUM(N26)</f>
        <v>222.59399999999999</v>
      </c>
      <c r="O24" s="512">
        <f t="shared" si="1"/>
        <v>232.59399999999999</v>
      </c>
      <c r="P24" s="512">
        <f>SUM(P26:P40)</f>
        <v>0</v>
      </c>
      <c r="Q24" s="323"/>
      <c r="R24" s="323"/>
      <c r="S24" s="525"/>
      <c r="T24" s="555"/>
    </row>
    <row r="25" spans="2:24" ht="27.75" customHeight="1">
      <c r="B25" s="151" t="s">
        <v>1121</v>
      </c>
      <c r="C25" s="156"/>
      <c r="D25" s="526" t="s">
        <v>1500</v>
      </c>
      <c r="E25" s="533"/>
      <c r="F25" s="12"/>
      <c r="G25" s="534"/>
      <c r="H25" s="157"/>
      <c r="I25" s="157"/>
      <c r="J25" s="157"/>
      <c r="K25" s="157"/>
      <c r="L25" s="161"/>
      <c r="M25" s="163"/>
      <c r="N25" s="163"/>
      <c r="O25" s="168"/>
      <c r="P25" s="161"/>
      <c r="Q25" s="161"/>
      <c r="R25" s="161"/>
    </row>
    <row r="26" spans="2:24" ht="41.25" customHeight="1">
      <c r="B26" s="151" t="s">
        <v>1501</v>
      </c>
      <c r="C26" s="156"/>
      <c r="D26" s="59"/>
      <c r="E26" s="533"/>
      <c r="F26" s="533" t="s">
        <v>1499</v>
      </c>
      <c r="G26" s="214" t="s">
        <v>1502</v>
      </c>
      <c r="H26" s="157" t="s">
        <v>260</v>
      </c>
      <c r="I26" s="157" t="s">
        <v>202</v>
      </c>
      <c r="J26" s="186" t="s">
        <v>1503</v>
      </c>
      <c r="K26" s="157"/>
      <c r="L26" s="161"/>
      <c r="M26" s="163">
        <v>10</v>
      </c>
      <c r="N26" s="163">
        <v>222.59399999999999</v>
      </c>
      <c r="O26" s="168">
        <f>L26+M26+N26</f>
        <v>232.59399999999999</v>
      </c>
      <c r="P26" s="161"/>
      <c r="Q26" s="161"/>
      <c r="R26" s="161"/>
    </row>
    <row r="27" spans="2:24" ht="15" customHeight="1">
      <c r="B27" s="151"/>
      <c r="C27" s="156"/>
      <c r="D27" s="59"/>
      <c r="E27" s="533"/>
      <c r="F27" s="533"/>
      <c r="G27" s="534"/>
      <c r="H27" s="157"/>
      <c r="I27" s="157"/>
      <c r="J27" s="157"/>
      <c r="K27" s="157"/>
      <c r="L27" s="161"/>
      <c r="M27" s="163"/>
      <c r="N27" s="163"/>
      <c r="O27" s="168"/>
      <c r="P27" s="161"/>
      <c r="Q27" s="161"/>
      <c r="R27" s="161"/>
    </row>
    <row r="28" spans="2:24" s="503" customFormat="1" ht="33" customHeight="1">
      <c r="B28" s="330" t="s">
        <v>180</v>
      </c>
      <c r="C28" s="763" t="s">
        <v>181</v>
      </c>
      <c r="D28" s="760"/>
      <c r="E28" s="760"/>
      <c r="F28" s="764"/>
      <c r="G28" s="522"/>
      <c r="H28" s="332"/>
      <c r="I28" s="336"/>
      <c r="J28" s="336"/>
      <c r="K28" s="333"/>
      <c r="L28" s="332"/>
      <c r="M28" s="321">
        <f>SUM(M30)</f>
        <v>697.43100000000004</v>
      </c>
      <c r="N28" s="321"/>
      <c r="O28" s="321">
        <f>SUM(O30)</f>
        <v>697.43100000000004</v>
      </c>
      <c r="P28" s="321">
        <f>SUM(P30:P56)</f>
        <v>0</v>
      </c>
      <c r="Q28" s="321">
        <f>SUM(Q30:Q56)</f>
        <v>0</v>
      </c>
      <c r="R28" s="321">
        <f>SUM(R30:R56)</f>
        <v>0</v>
      </c>
      <c r="S28" s="527"/>
      <c r="T28" s="51"/>
    </row>
    <row r="29" spans="2:24" ht="27.75" customHeight="1">
      <c r="B29" s="151" t="s">
        <v>1092</v>
      </c>
      <c r="C29" s="156"/>
      <c r="D29" s="521" t="s">
        <v>1495</v>
      </c>
      <c r="E29" s="533"/>
      <c r="F29" s="533"/>
      <c r="G29" s="537"/>
      <c r="H29" s="157"/>
      <c r="I29" s="157"/>
      <c r="J29" s="157"/>
      <c r="K29" s="157"/>
      <c r="L29" s="161"/>
      <c r="M29" s="163"/>
      <c r="N29" s="163"/>
      <c r="O29" s="168"/>
      <c r="P29" s="161"/>
      <c r="Q29" s="161"/>
      <c r="R29" s="161"/>
    </row>
    <row r="30" spans="2:24" ht="41.25" customHeight="1">
      <c r="B30" s="151" t="s">
        <v>1497</v>
      </c>
      <c r="C30" s="156"/>
      <c r="D30" s="59"/>
      <c r="E30" s="533"/>
      <c r="F30" s="533" t="s">
        <v>1496</v>
      </c>
      <c r="G30" s="214" t="s">
        <v>252</v>
      </c>
      <c r="H30" s="157" t="s">
        <v>260</v>
      </c>
      <c r="I30" s="157" t="s">
        <v>202</v>
      </c>
      <c r="J30" s="186" t="s">
        <v>1498</v>
      </c>
      <c r="K30" s="157"/>
      <c r="L30" s="161"/>
      <c r="M30" s="163">
        <v>697.43100000000004</v>
      </c>
      <c r="N30" s="163"/>
      <c r="O30" s="168">
        <f>L30+M30+N30</f>
        <v>697.43100000000004</v>
      </c>
      <c r="P30" s="161"/>
      <c r="Q30" s="161"/>
      <c r="R30" s="161"/>
    </row>
    <row r="31" spans="2:24" ht="15" customHeight="1">
      <c r="B31" s="151"/>
      <c r="C31" s="156"/>
      <c r="D31" s="59"/>
      <c r="E31" s="533"/>
      <c r="F31" s="533"/>
      <c r="G31" s="537"/>
      <c r="H31" s="157"/>
      <c r="I31" s="157"/>
      <c r="J31" s="157"/>
      <c r="K31" s="157"/>
      <c r="L31" s="161"/>
      <c r="M31" s="163"/>
      <c r="N31" s="163"/>
      <c r="O31" s="168"/>
      <c r="P31" s="161"/>
      <c r="Q31" s="161"/>
      <c r="R31" s="161"/>
    </row>
    <row r="32" spans="2:24">
      <c r="B32" s="150" t="s">
        <v>215</v>
      </c>
      <c r="C32" s="156"/>
      <c r="D32" s="59"/>
      <c r="E32" s="533"/>
      <c r="F32" s="533"/>
      <c r="G32" s="537"/>
      <c r="H32" s="157"/>
      <c r="I32" s="157"/>
      <c r="J32" s="157"/>
      <c r="K32" s="157"/>
      <c r="L32" s="161"/>
      <c r="M32" s="163"/>
      <c r="N32" s="163"/>
      <c r="O32" s="168"/>
      <c r="P32" s="161"/>
      <c r="Q32" s="161"/>
      <c r="R32" s="161"/>
    </row>
    <row r="33" spans="2:23" s="182" customFormat="1" ht="33">
      <c r="B33" s="330" t="s">
        <v>188</v>
      </c>
      <c r="C33" s="338" t="s">
        <v>189</v>
      </c>
      <c r="D33" s="505"/>
      <c r="E33" s="338"/>
      <c r="F33" s="338"/>
      <c r="G33" s="326"/>
      <c r="H33" s="339"/>
      <c r="I33" s="322"/>
      <c r="J33" s="322"/>
      <c r="K33" s="530"/>
      <c r="L33" s="322"/>
      <c r="M33" s="511">
        <f>SUM(M35:M36)</f>
        <v>26985.05</v>
      </c>
      <c r="N33" s="511">
        <f>SUM(N35:N304)</f>
        <v>9965.5912200000002</v>
      </c>
      <c r="O33" s="511">
        <f>SUM(O35:O36)</f>
        <v>26985.05</v>
      </c>
      <c r="P33" s="511">
        <f>SUM(P35:P304)</f>
        <v>0</v>
      </c>
      <c r="Q33" s="511"/>
      <c r="R33" s="511"/>
      <c r="S33" s="495"/>
      <c r="T33" s="496"/>
      <c r="U33" s="496"/>
      <c r="V33" s="496"/>
      <c r="W33" s="497"/>
    </row>
    <row r="34" spans="2:23" ht="24.75" customHeight="1">
      <c r="B34" s="307" t="s">
        <v>374</v>
      </c>
      <c r="C34" s="156"/>
      <c r="D34" s="498" t="s">
        <v>1467</v>
      </c>
      <c r="E34" s="533"/>
      <c r="F34" s="533"/>
      <c r="G34" s="537"/>
      <c r="H34" s="157"/>
      <c r="I34" s="157"/>
      <c r="J34" s="157"/>
      <c r="K34" s="157"/>
      <c r="L34" s="161"/>
      <c r="M34" s="163"/>
      <c r="N34" s="163"/>
      <c r="O34" s="168"/>
      <c r="P34" s="161"/>
      <c r="Q34" s="161"/>
      <c r="R34" s="161"/>
    </row>
    <row r="35" spans="2:23" ht="41.25" customHeight="1">
      <c r="B35" s="307" t="s">
        <v>1483</v>
      </c>
      <c r="C35" s="156"/>
      <c r="D35" s="59"/>
      <c r="E35" s="533"/>
      <c r="F35" s="533" t="s">
        <v>1468</v>
      </c>
      <c r="G35" s="214" t="s">
        <v>253</v>
      </c>
      <c r="H35" s="157" t="s">
        <v>260</v>
      </c>
      <c r="I35" s="157" t="s">
        <v>202</v>
      </c>
      <c r="J35" s="534" t="s">
        <v>1469</v>
      </c>
      <c r="K35" s="157" t="s">
        <v>203</v>
      </c>
      <c r="L35" s="161"/>
      <c r="M35" s="163">
        <v>14585.05</v>
      </c>
      <c r="N35" s="163"/>
      <c r="O35" s="168">
        <f t="shared" ref="O35:O36" si="2">L35+M35+N35</f>
        <v>14585.05</v>
      </c>
      <c r="P35" s="161"/>
      <c r="Q35" s="161"/>
      <c r="R35" s="161"/>
    </row>
    <row r="36" spans="2:23" ht="42.75" customHeight="1">
      <c r="B36" s="307" t="s">
        <v>1484</v>
      </c>
      <c r="C36" s="156"/>
      <c r="D36" s="59"/>
      <c r="E36" s="533"/>
      <c r="F36" s="533" t="s">
        <v>1471</v>
      </c>
      <c r="G36" s="214" t="s">
        <v>253</v>
      </c>
      <c r="H36" s="157" t="s">
        <v>260</v>
      </c>
      <c r="I36" s="157" t="s">
        <v>202</v>
      </c>
      <c r="J36" s="534" t="s">
        <v>1470</v>
      </c>
      <c r="K36" s="157" t="s">
        <v>203</v>
      </c>
      <c r="L36" s="161"/>
      <c r="M36" s="163">
        <v>12400</v>
      </c>
      <c r="N36" s="163"/>
      <c r="O36" s="168">
        <f t="shared" si="2"/>
        <v>12400</v>
      </c>
      <c r="P36" s="161"/>
      <c r="Q36" s="161"/>
      <c r="R36" s="161"/>
    </row>
    <row r="37" spans="2:23" ht="15" customHeight="1">
      <c r="B37" s="151"/>
      <c r="C37" s="156"/>
      <c r="D37" s="59"/>
      <c r="E37" s="533"/>
      <c r="F37" s="533"/>
      <c r="G37" s="537"/>
      <c r="H37" s="157"/>
      <c r="I37" s="157"/>
      <c r="J37" s="157"/>
      <c r="K37" s="157"/>
      <c r="L37" s="161"/>
      <c r="M37" s="163"/>
      <c r="N37" s="163"/>
      <c r="O37" s="168"/>
      <c r="P37" s="161"/>
      <c r="Q37" s="161"/>
      <c r="R37" s="161"/>
    </row>
    <row r="38" spans="2:23" customFormat="1" ht="33" customHeight="1">
      <c r="B38" s="330" t="s">
        <v>1474</v>
      </c>
      <c r="C38" s="763" t="s">
        <v>1475</v>
      </c>
      <c r="D38" s="760"/>
      <c r="E38" s="760"/>
      <c r="F38" s="764"/>
      <c r="G38" s="500"/>
      <c r="H38" s="327"/>
      <c r="I38" s="328"/>
      <c r="J38" s="328"/>
      <c r="K38" s="329"/>
      <c r="L38" s="327"/>
      <c r="M38" s="321">
        <f>SUM(M40)</f>
        <v>1821.6</v>
      </c>
      <c r="N38" s="321">
        <f t="shared" ref="N38:O38" si="3">SUM(N40)</f>
        <v>0</v>
      </c>
      <c r="O38" s="321">
        <f t="shared" si="3"/>
        <v>1821.6</v>
      </c>
      <c r="P38" s="513">
        <f>SUM(P40:P68)</f>
        <v>0</v>
      </c>
      <c r="Q38" s="321">
        <f>SUM(Q39:Q71)</f>
        <v>0</v>
      </c>
      <c r="R38" s="328"/>
      <c r="S38" s="499"/>
      <c r="T38" s="556"/>
      <c r="U38" s="486"/>
      <c r="V38" s="486"/>
    </row>
    <row r="39" spans="2:23" ht="27.75" customHeight="1">
      <c r="B39" s="307" t="s">
        <v>1477</v>
      </c>
      <c r="C39" s="156"/>
      <c r="D39" s="59"/>
      <c r="E39" s="766" t="s">
        <v>1476</v>
      </c>
      <c r="F39" s="766"/>
      <c r="G39" s="519"/>
      <c r="H39" s="157"/>
      <c r="I39" s="157"/>
      <c r="J39" s="157"/>
      <c r="K39" s="157"/>
      <c r="L39" s="161"/>
      <c r="M39" s="163"/>
      <c r="N39" s="163"/>
      <c r="O39" s="168"/>
      <c r="P39" s="161"/>
      <c r="Q39" s="161"/>
      <c r="R39" s="161"/>
    </row>
    <row r="40" spans="2:23" ht="41.25" customHeight="1">
      <c r="B40" s="517" t="s">
        <v>1485</v>
      </c>
      <c r="C40" s="173"/>
      <c r="D40" s="174"/>
      <c r="E40" s="535"/>
      <c r="F40" s="535" t="s">
        <v>1478</v>
      </c>
      <c r="G40" s="413" t="s">
        <v>1479</v>
      </c>
      <c r="H40" s="175" t="s">
        <v>260</v>
      </c>
      <c r="I40" s="175" t="s">
        <v>202</v>
      </c>
      <c r="J40" s="390" t="s">
        <v>1145</v>
      </c>
      <c r="K40" s="175" t="s">
        <v>203</v>
      </c>
      <c r="L40" s="518"/>
      <c r="M40" s="177">
        <v>1821.6</v>
      </c>
      <c r="N40" s="177"/>
      <c r="O40" s="178">
        <f t="shared" ref="O40" si="4">L40+M40+N40</f>
        <v>1821.6</v>
      </c>
      <c r="P40" s="176"/>
      <c r="Q40" s="176"/>
      <c r="R40" s="176"/>
    </row>
    <row r="41" spans="2:23" ht="15" customHeight="1">
      <c r="B41" s="307"/>
      <c r="C41" s="156"/>
      <c r="D41" s="59"/>
      <c r="E41" s="533"/>
      <c r="F41" s="533"/>
      <c r="G41" s="214"/>
      <c r="H41" s="157"/>
      <c r="I41" s="157"/>
      <c r="J41" s="157"/>
      <c r="K41" s="157"/>
      <c r="L41" s="510"/>
      <c r="M41" s="163"/>
      <c r="N41" s="163"/>
      <c r="O41" s="168"/>
      <c r="P41" s="161"/>
      <c r="Q41" s="161"/>
      <c r="R41" s="161"/>
    </row>
    <row r="42" spans="2:23" ht="15" customHeight="1">
      <c r="B42" s="150" t="s">
        <v>216</v>
      </c>
      <c r="C42" s="156"/>
      <c r="D42" s="59"/>
      <c r="E42" s="533"/>
      <c r="F42" s="533"/>
      <c r="G42" s="537"/>
      <c r="H42" s="157"/>
      <c r="I42" s="157"/>
      <c r="J42" s="157"/>
      <c r="K42" s="157"/>
      <c r="L42" s="161"/>
      <c r="M42" s="163"/>
      <c r="N42" s="163"/>
      <c r="O42" s="168"/>
      <c r="P42" s="161"/>
      <c r="Q42" s="161"/>
      <c r="R42" s="161"/>
    </row>
    <row r="43" spans="2:23" s="528" customFormat="1" ht="33">
      <c r="B43" s="330" t="s">
        <v>873</v>
      </c>
      <c r="C43" s="338" t="s">
        <v>874</v>
      </c>
      <c r="D43" s="552"/>
      <c r="E43" s="338"/>
      <c r="F43" s="338"/>
      <c r="G43" s="323"/>
      <c r="H43" s="339"/>
      <c r="I43" s="322"/>
      <c r="J43" s="322"/>
      <c r="K43" s="530"/>
      <c r="L43" s="322"/>
      <c r="M43" s="511">
        <f t="shared" ref="M43" si="5">SUM(M45:M47)</f>
        <v>212.98</v>
      </c>
      <c r="N43" s="511">
        <f>SUM(N45:N47)</f>
        <v>4982.7956100000001</v>
      </c>
      <c r="O43" s="511">
        <f t="shared" ref="O43" si="6">SUM(O45:O47)</f>
        <v>5195.7756099999997</v>
      </c>
      <c r="P43" s="511">
        <f>SUM(P45:P248)</f>
        <v>0</v>
      </c>
      <c r="Q43" s="511">
        <f>SUM(Q45:Q248)</f>
        <v>0</v>
      </c>
      <c r="R43" s="341"/>
      <c r="S43" s="529"/>
      <c r="T43" s="557"/>
    </row>
    <row r="44" spans="2:23" ht="27" customHeight="1">
      <c r="B44" s="151" t="s">
        <v>876</v>
      </c>
      <c r="C44" s="156"/>
      <c r="D44" s="771" t="s">
        <v>1504</v>
      </c>
      <c r="E44" s="771"/>
      <c r="F44" s="772"/>
      <c r="G44" s="537"/>
      <c r="H44" s="157"/>
      <c r="I44" s="157"/>
      <c r="J44" s="157"/>
      <c r="K44" s="157"/>
      <c r="L44" s="161"/>
      <c r="M44" s="163"/>
      <c r="N44" s="163"/>
      <c r="O44" s="168"/>
      <c r="P44" s="161"/>
      <c r="Q44" s="161"/>
      <c r="R44" s="161"/>
    </row>
    <row r="45" spans="2:23" ht="41.25" customHeight="1">
      <c r="B45" s="151" t="s">
        <v>1506</v>
      </c>
      <c r="C45" s="156"/>
      <c r="D45" s="59"/>
      <c r="E45" s="773" t="s">
        <v>1505</v>
      </c>
      <c r="F45" s="774"/>
      <c r="G45" s="214" t="s">
        <v>1129</v>
      </c>
      <c r="H45" s="157" t="s">
        <v>260</v>
      </c>
      <c r="I45" s="157" t="s">
        <v>202</v>
      </c>
      <c r="J45" s="534" t="s">
        <v>1510</v>
      </c>
      <c r="K45" s="157" t="s">
        <v>203</v>
      </c>
      <c r="L45" s="161"/>
      <c r="M45" s="163"/>
      <c r="N45" s="163">
        <v>4500</v>
      </c>
      <c r="O45" s="168">
        <f t="shared" ref="O45:O47" si="7">L45+M45+N45</f>
        <v>4500</v>
      </c>
      <c r="P45" s="161"/>
      <c r="Q45" s="161"/>
      <c r="R45" s="161"/>
    </row>
    <row r="46" spans="2:23" ht="41.25" customHeight="1">
      <c r="B46" s="151" t="s">
        <v>1507</v>
      </c>
      <c r="C46" s="156"/>
      <c r="D46" s="59"/>
      <c r="E46" s="773" t="s">
        <v>1511</v>
      </c>
      <c r="F46" s="774"/>
      <c r="G46" s="214" t="s">
        <v>1129</v>
      </c>
      <c r="H46" s="157" t="s">
        <v>260</v>
      </c>
      <c r="I46" s="157" t="s">
        <v>202</v>
      </c>
      <c r="J46" s="534" t="s">
        <v>1512</v>
      </c>
      <c r="K46" s="157" t="s">
        <v>203</v>
      </c>
      <c r="L46" s="161"/>
      <c r="M46" s="163"/>
      <c r="N46" s="163">
        <v>482.79561000000001</v>
      </c>
      <c r="O46" s="168">
        <f t="shared" si="7"/>
        <v>482.79561000000001</v>
      </c>
      <c r="P46" s="161"/>
      <c r="Q46" s="161"/>
      <c r="R46" s="161"/>
    </row>
    <row r="47" spans="2:23" ht="41.25" customHeight="1">
      <c r="B47" s="151" t="s">
        <v>1508</v>
      </c>
      <c r="C47" s="156"/>
      <c r="D47" s="59"/>
      <c r="E47" s="773" t="s">
        <v>1509</v>
      </c>
      <c r="F47" s="774"/>
      <c r="G47" s="214" t="s">
        <v>1129</v>
      </c>
      <c r="H47" s="157" t="s">
        <v>260</v>
      </c>
      <c r="I47" s="157" t="s">
        <v>202</v>
      </c>
      <c r="J47" s="536" t="s">
        <v>1145</v>
      </c>
      <c r="K47" s="157" t="s">
        <v>203</v>
      </c>
      <c r="L47" s="161"/>
      <c r="M47" s="163">
        <v>212.98</v>
      </c>
      <c r="N47" s="163"/>
      <c r="O47" s="168">
        <f t="shared" si="7"/>
        <v>212.98</v>
      </c>
      <c r="P47" s="161"/>
      <c r="Q47" s="161"/>
      <c r="R47" s="161"/>
    </row>
    <row r="48" spans="2:23" ht="15" customHeight="1">
      <c r="B48" s="150"/>
      <c r="C48" s="156"/>
      <c r="D48" s="59"/>
      <c r="E48" s="533"/>
      <c r="F48" s="533"/>
      <c r="G48" s="537"/>
      <c r="H48" s="157"/>
      <c r="I48" s="157"/>
      <c r="J48" s="157"/>
      <c r="K48" s="157"/>
      <c r="L48" s="161"/>
      <c r="M48" s="163"/>
      <c r="N48" s="163"/>
      <c r="O48" s="168"/>
      <c r="P48" s="161"/>
      <c r="Q48" s="161"/>
      <c r="R48" s="161"/>
    </row>
    <row r="49" spans="2:20" customFormat="1" ht="33">
      <c r="B49" s="330" t="s">
        <v>210</v>
      </c>
      <c r="C49" s="507"/>
      <c r="D49" s="338" t="s">
        <v>211</v>
      </c>
      <c r="E49" s="338"/>
      <c r="F49" s="338"/>
      <c r="G49" s="326"/>
      <c r="H49" s="339"/>
      <c r="I49" s="322"/>
      <c r="J49" s="322"/>
      <c r="K49" s="324"/>
      <c r="L49" s="322"/>
      <c r="M49" s="512">
        <f>SUM(M51)</f>
        <v>536.25735999999995</v>
      </c>
      <c r="N49" s="512">
        <f t="shared" ref="N49:O49" si="8">SUM(N51)</f>
        <v>0</v>
      </c>
      <c r="O49" s="512">
        <f t="shared" si="8"/>
        <v>536.25735999999995</v>
      </c>
      <c r="P49" s="512">
        <f t="shared" ref="P49:Q49" si="9">SUM(P51:P67)</f>
        <v>0</v>
      </c>
      <c r="Q49" s="512">
        <f t="shared" si="9"/>
        <v>0</v>
      </c>
      <c r="R49" s="512"/>
      <c r="S49" s="487"/>
      <c r="T49" s="215"/>
    </row>
    <row r="50" spans="2:20" ht="30" customHeight="1">
      <c r="B50" s="151" t="s">
        <v>1138</v>
      </c>
      <c r="C50" s="156"/>
      <c r="D50" s="59"/>
      <c r="E50" s="765" t="s">
        <v>1481</v>
      </c>
      <c r="F50" s="765"/>
      <c r="G50" s="537"/>
      <c r="H50" s="157"/>
      <c r="I50" s="157"/>
      <c r="J50" s="157"/>
      <c r="K50" s="157"/>
      <c r="L50" s="161"/>
      <c r="M50" s="163"/>
      <c r="N50" s="163"/>
      <c r="O50" s="168"/>
      <c r="P50" s="161"/>
      <c r="Q50" s="161"/>
      <c r="R50" s="161"/>
    </row>
    <row r="51" spans="2:20" ht="38.25" customHeight="1">
      <c r="B51" s="151" t="s">
        <v>1486</v>
      </c>
      <c r="C51" s="156"/>
      <c r="D51" s="59"/>
      <c r="E51" s="533"/>
      <c r="F51" s="533" t="s">
        <v>1478</v>
      </c>
      <c r="G51" s="214" t="s">
        <v>1137</v>
      </c>
      <c r="H51" s="157" t="s">
        <v>260</v>
      </c>
      <c r="I51" s="157" t="s">
        <v>202</v>
      </c>
      <c r="J51" s="536" t="s">
        <v>1145</v>
      </c>
      <c r="K51" s="157" t="s">
        <v>203</v>
      </c>
      <c r="L51" s="161"/>
      <c r="M51" s="163">
        <v>536.25735999999995</v>
      </c>
      <c r="N51" s="163"/>
      <c r="O51" s="168">
        <f t="shared" ref="O51" si="10">L51+M51+N51</f>
        <v>536.25735999999995</v>
      </c>
      <c r="P51" s="161"/>
      <c r="Q51" s="161"/>
      <c r="R51" s="161"/>
    </row>
    <row r="52" spans="2:20" ht="15" customHeight="1">
      <c r="B52" s="172"/>
      <c r="C52" s="173"/>
      <c r="D52" s="174"/>
      <c r="E52" s="535"/>
      <c r="F52" s="535"/>
      <c r="G52" s="188"/>
      <c r="H52" s="175"/>
      <c r="I52" s="175"/>
      <c r="J52" s="390"/>
      <c r="K52" s="175"/>
      <c r="L52" s="176"/>
      <c r="M52" s="177"/>
      <c r="N52" s="177"/>
      <c r="O52" s="178"/>
      <c r="P52" s="176"/>
      <c r="Q52" s="176"/>
      <c r="R52" s="176"/>
    </row>
    <row r="53" spans="2:20" ht="15" customHeight="1">
      <c r="B53" s="150" t="s">
        <v>217</v>
      </c>
      <c r="C53" s="156"/>
      <c r="D53" s="59"/>
      <c r="E53" s="533"/>
      <c r="F53" s="533"/>
      <c r="G53" s="537"/>
      <c r="H53" s="157"/>
      <c r="I53" s="157"/>
      <c r="J53" s="536"/>
      <c r="K53" s="157"/>
      <c r="L53" s="161"/>
      <c r="M53" s="163"/>
      <c r="N53" s="163"/>
      <c r="O53" s="168"/>
      <c r="P53" s="161"/>
      <c r="Q53" s="161"/>
      <c r="R53" s="161"/>
    </row>
    <row r="54" spans="2:20" s="501" customFormat="1" ht="32.25" customHeight="1">
      <c r="B54" s="330" t="s">
        <v>212</v>
      </c>
      <c r="C54" s="760" t="s">
        <v>213</v>
      </c>
      <c r="D54" s="760"/>
      <c r="E54" s="760"/>
      <c r="F54" s="760"/>
      <c r="G54" s="500"/>
      <c r="H54" s="323"/>
      <c r="I54" s="323"/>
      <c r="J54" s="530"/>
      <c r="K54" s="322"/>
      <c r="L54" s="321">
        <f>SUM(L56:L79)</f>
        <v>0</v>
      </c>
      <c r="M54" s="321">
        <f>SUM(M56)</f>
        <v>840</v>
      </c>
      <c r="N54" s="321">
        <f t="shared" ref="N54:O54" si="11">SUM(N56)</f>
        <v>0</v>
      </c>
      <c r="O54" s="321">
        <f t="shared" si="11"/>
        <v>840</v>
      </c>
      <c r="P54" s="321">
        <f t="shared" ref="P54" si="12">SUM(P56:P79)</f>
        <v>0</v>
      </c>
      <c r="Q54" s="321">
        <f>SUM(Q56:Q74)</f>
        <v>0</v>
      </c>
      <c r="R54" s="322"/>
      <c r="T54" s="558"/>
    </row>
    <row r="55" spans="2:20" ht="29.25" customHeight="1">
      <c r="B55" s="307" t="s">
        <v>1422</v>
      </c>
      <c r="C55" s="506"/>
      <c r="D55" s="498" t="s">
        <v>1480</v>
      </c>
      <c r="E55" s="533"/>
      <c r="F55" s="533"/>
      <c r="G55" s="537"/>
      <c r="H55" s="157"/>
      <c r="I55" s="157"/>
      <c r="J55" s="536"/>
      <c r="K55" s="157"/>
      <c r="L55" s="161"/>
      <c r="M55" s="163"/>
      <c r="N55" s="163"/>
      <c r="O55" s="168"/>
      <c r="P55" s="161"/>
      <c r="Q55" s="161"/>
      <c r="R55" s="161"/>
    </row>
    <row r="56" spans="2:20" ht="37.5" customHeight="1">
      <c r="B56" s="307" t="s">
        <v>1487</v>
      </c>
      <c r="C56" s="156"/>
      <c r="D56" s="59"/>
      <c r="E56" s="533"/>
      <c r="F56" s="533" t="s">
        <v>1478</v>
      </c>
      <c r="G56" s="214" t="s">
        <v>1420</v>
      </c>
      <c r="H56" s="157" t="s">
        <v>260</v>
      </c>
      <c r="I56" s="157" t="s">
        <v>202</v>
      </c>
      <c r="J56" s="536" t="s">
        <v>1145</v>
      </c>
      <c r="K56" s="157" t="s">
        <v>203</v>
      </c>
      <c r="L56" s="161"/>
      <c r="M56" s="163">
        <v>840</v>
      </c>
      <c r="N56" s="163"/>
      <c r="O56" s="168">
        <f t="shared" ref="O56" si="13">L56+M56+N56</f>
        <v>840</v>
      </c>
      <c r="P56" s="161"/>
      <c r="Q56" s="161"/>
      <c r="R56" s="161"/>
    </row>
    <row r="57" spans="2:20" ht="15" customHeight="1">
      <c r="B57" s="151"/>
      <c r="C57" s="156"/>
      <c r="D57" s="59"/>
      <c r="E57" s="533"/>
      <c r="F57" s="533"/>
      <c r="G57" s="537"/>
      <c r="H57" s="157"/>
      <c r="I57" s="157"/>
      <c r="J57" s="157"/>
      <c r="K57" s="157"/>
      <c r="L57" s="161"/>
      <c r="M57" s="163"/>
      <c r="N57" s="163"/>
      <c r="O57" s="168"/>
      <c r="P57" s="161"/>
      <c r="Q57" s="161"/>
      <c r="R57" s="161"/>
    </row>
    <row r="58" spans="2:20" ht="15" customHeight="1">
      <c r="B58" s="172"/>
      <c r="C58" s="173"/>
      <c r="D58" s="174"/>
      <c r="E58" s="535"/>
      <c r="F58" s="535"/>
      <c r="G58" s="188"/>
      <c r="H58" s="175"/>
      <c r="I58" s="175"/>
      <c r="J58" s="175"/>
      <c r="K58" s="175"/>
      <c r="L58" s="176"/>
      <c r="M58" s="177"/>
      <c r="N58" s="177"/>
      <c r="O58" s="178"/>
      <c r="P58" s="176"/>
      <c r="Q58" s="176"/>
      <c r="R58" s="176"/>
    </row>
    <row r="59" spans="2:20" ht="15" customHeight="1">
      <c r="B59" s="145"/>
      <c r="E59" s="483"/>
      <c r="F59" s="483"/>
      <c r="G59" s="483"/>
      <c r="M59" s="8"/>
      <c r="O59" s="46"/>
    </row>
    <row r="60" spans="2:20" ht="15" customHeight="1">
      <c r="B60" s="145"/>
      <c r="E60" s="483"/>
      <c r="F60" s="483"/>
      <c r="G60" s="483"/>
      <c r="M60" s="8"/>
      <c r="O60" s="46"/>
    </row>
    <row r="61" spans="2:20" ht="15" customHeight="1">
      <c r="B61" s="145"/>
      <c r="E61" s="483"/>
      <c r="F61" s="483"/>
      <c r="G61" s="483"/>
      <c r="M61" s="8"/>
      <c r="O61" s="46"/>
    </row>
    <row r="62" spans="2:20" ht="15" customHeight="1">
      <c r="B62" s="145"/>
      <c r="E62" s="483"/>
      <c r="F62" s="483"/>
      <c r="G62" s="483"/>
      <c r="M62" s="8"/>
      <c r="O62" s="46"/>
    </row>
    <row r="63" spans="2:20" ht="15" customHeight="1">
      <c r="B63" s="520" t="s">
        <v>135</v>
      </c>
      <c r="C63" s="182"/>
      <c r="D63" s="182"/>
      <c r="E63" s="182"/>
      <c r="F63" s="182"/>
      <c r="G63" s="182"/>
      <c r="H63" s="182"/>
      <c r="I63" s="182"/>
      <c r="J63" s="182"/>
      <c r="K63" s="182"/>
      <c r="L63" s="481"/>
      <c r="M63" s="182" t="s">
        <v>218</v>
      </c>
      <c r="N63" s="182"/>
      <c r="O63" s="182"/>
      <c r="P63" s="182"/>
    </row>
    <row r="64" spans="2:20" ht="15" customHeight="1">
      <c r="B64" s="179"/>
      <c r="C64" s="179"/>
      <c r="D64" s="179"/>
      <c r="E64" s="179"/>
      <c r="F64" s="179"/>
      <c r="G64" s="179"/>
      <c r="H64" s="180"/>
      <c r="I64" s="179"/>
      <c r="J64" s="179"/>
      <c r="K64" s="179"/>
      <c r="L64" s="181"/>
      <c r="M64" s="179"/>
      <c r="N64" s="179"/>
      <c r="O64" s="179"/>
      <c r="P64" s="179"/>
    </row>
    <row r="65" spans="2:16" ht="15" customHeight="1">
      <c r="B65" s="179"/>
      <c r="C65" s="179"/>
      <c r="D65" s="179"/>
      <c r="E65" s="179"/>
      <c r="F65" s="179"/>
      <c r="G65" s="179"/>
      <c r="H65" s="180"/>
      <c r="I65" s="179"/>
      <c r="J65" s="179"/>
      <c r="K65" s="179"/>
      <c r="L65" s="181"/>
      <c r="M65" s="179"/>
      <c r="N65" s="179"/>
      <c r="O65" s="179"/>
      <c r="P65" s="179"/>
    </row>
    <row r="66" spans="2:16" ht="15" customHeight="1">
      <c r="B66" s="179"/>
      <c r="C66" s="179"/>
      <c r="D66" s="179"/>
      <c r="E66" s="179"/>
      <c r="F66" s="179"/>
      <c r="G66" s="179"/>
      <c r="H66" s="180"/>
      <c r="I66" s="179"/>
      <c r="J66" s="179"/>
      <c r="K66" s="179"/>
      <c r="L66" s="181"/>
      <c r="M66" s="179"/>
      <c r="N66" s="179"/>
      <c r="O66" s="179"/>
      <c r="P66" s="179"/>
    </row>
    <row r="67" spans="2:16" ht="15" customHeight="1">
      <c r="B67" s="182"/>
      <c r="C67" s="182"/>
      <c r="D67" s="761" t="s">
        <v>219</v>
      </c>
      <c r="E67" s="762"/>
      <c r="F67" s="762"/>
      <c r="G67" s="482"/>
      <c r="H67" s="756" t="s">
        <v>220</v>
      </c>
      <c r="I67" s="756"/>
      <c r="J67" s="756"/>
      <c r="K67" s="479"/>
      <c r="L67" s="481"/>
      <c r="M67" s="182"/>
      <c r="N67" s="756" t="s">
        <v>221</v>
      </c>
      <c r="O67" s="757"/>
      <c r="P67" s="757"/>
    </row>
    <row r="68" spans="2:16" ht="15" customHeight="1">
      <c r="B68" s="182"/>
      <c r="C68" s="182"/>
      <c r="D68" s="758" t="s">
        <v>222</v>
      </c>
      <c r="E68" s="758"/>
      <c r="F68" s="758"/>
      <c r="G68" s="480"/>
      <c r="H68" s="759" t="s">
        <v>223</v>
      </c>
      <c r="I68" s="759"/>
      <c r="J68" s="759"/>
      <c r="K68" s="481"/>
      <c r="L68" s="481"/>
      <c r="M68" s="182"/>
      <c r="N68" s="759" t="s">
        <v>224</v>
      </c>
      <c r="O68" s="759"/>
      <c r="P68" s="759"/>
    </row>
    <row r="69" spans="2:16" ht="15" customHeight="1">
      <c r="B69" s="145"/>
      <c r="E69" s="483"/>
      <c r="F69" s="483"/>
      <c r="G69" s="483"/>
      <c r="M69" s="8"/>
      <c r="O69" s="46"/>
    </row>
    <row r="70" spans="2:16" ht="15" customHeight="1">
      <c r="B70" s="145"/>
      <c r="E70" s="483"/>
      <c r="F70" s="483"/>
      <c r="G70" s="483"/>
      <c r="M70" s="8"/>
      <c r="O70" s="46"/>
    </row>
    <row r="71" spans="2:16" ht="15" customHeight="1">
      <c r="B71" s="145"/>
      <c r="E71" s="483"/>
      <c r="F71" s="483"/>
      <c r="G71" s="483"/>
      <c r="M71" s="8"/>
      <c r="O71" s="46"/>
    </row>
    <row r="72" spans="2:16" ht="15" customHeight="1">
      <c r="B72" s="145"/>
      <c r="E72" s="483"/>
      <c r="F72" s="483"/>
      <c r="G72" s="483"/>
      <c r="M72" s="8"/>
      <c r="O72" s="46"/>
    </row>
    <row r="73" spans="2:16" ht="36" customHeight="1">
      <c r="E73" s="483"/>
      <c r="F73" s="483"/>
      <c r="G73" s="483"/>
      <c r="M73" s="8"/>
      <c r="O73" s="46"/>
    </row>
    <row r="74" spans="2:16">
      <c r="O74" s="147"/>
      <c r="P74" s="4"/>
    </row>
    <row r="75" spans="2:16">
      <c r="C75" s="2"/>
      <c r="D75" s="2"/>
      <c r="E75" s="2"/>
      <c r="F75" s="2"/>
      <c r="G75" s="2"/>
      <c r="O75" s="147"/>
    </row>
    <row r="76" spans="2:16">
      <c r="O76" s="8"/>
    </row>
    <row r="77" spans="2:16">
      <c r="O77" s="147"/>
    </row>
    <row r="78" spans="2:16">
      <c r="O78" s="8"/>
    </row>
    <row r="79" spans="2:16">
      <c r="O79" s="147"/>
    </row>
    <row r="80" spans="2:16">
      <c r="O80" s="143"/>
    </row>
    <row r="81" spans="13:15">
      <c r="O81" s="8"/>
    </row>
    <row r="83" spans="13:15">
      <c r="M83" s="502"/>
      <c r="O83" s="143"/>
    </row>
    <row r="85" spans="13:15">
      <c r="M85" s="502"/>
    </row>
  </sheetData>
  <mergeCells count="29">
    <mergeCell ref="H67:J67"/>
    <mergeCell ref="N67:P67"/>
    <mergeCell ref="D68:F68"/>
    <mergeCell ref="H68:J68"/>
    <mergeCell ref="N68:P68"/>
    <mergeCell ref="D67:F67"/>
    <mergeCell ref="C38:F38"/>
    <mergeCell ref="E39:F39"/>
    <mergeCell ref="E50:F50"/>
    <mergeCell ref="C54:F54"/>
    <mergeCell ref="C28:F28"/>
    <mergeCell ref="D44:F44"/>
    <mergeCell ref="E45:F45"/>
    <mergeCell ref="E46:F46"/>
    <mergeCell ref="E47:F47"/>
    <mergeCell ref="C11:F11"/>
    <mergeCell ref="C15:F15"/>
    <mergeCell ref="C24:F24"/>
    <mergeCell ref="B1:R1"/>
    <mergeCell ref="B2:R2"/>
    <mergeCell ref="B3:R3"/>
    <mergeCell ref="B4:R4"/>
    <mergeCell ref="B8:B9"/>
    <mergeCell ref="C8:F9"/>
    <mergeCell ref="G8:G9"/>
    <mergeCell ref="H8:I8"/>
    <mergeCell ref="L8:O8"/>
    <mergeCell ref="P8:R8"/>
    <mergeCell ref="C20:F20"/>
  </mergeCells>
  <pageMargins left="0.19685039370078741" right="0" top="0.23622047244094491" bottom="7.874015748031496E-2" header="0.31496062992125984" footer="0.31496062992125984"/>
  <pageSetup paperSize="5" scale="89" orientation="landscape" horizontalDpi="4294967294" verticalDpi="0" r:id="rId1"/>
  <headerFooter>
    <oddFooter>&amp;L&amp;"Arial Narrow,Regular"&amp;8SUPPLEMENTAL AIP#2 2020&amp;CPage &amp;P</oddFooter>
  </headerFooter>
  <rowBreaks count="3" manualBreakCount="3">
    <brk id="23" min="1" max="17" man="1"/>
    <brk id="40" min="1" max="17" man="1"/>
    <brk id="52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492"/>
  <sheetViews>
    <sheetView view="pageBreakPreview" topLeftCell="A188" zoomScaleNormal="90" zoomScaleSheetLayoutView="100" workbookViewId="0">
      <selection activeCell="D173" sqref="D173:E173"/>
    </sheetView>
  </sheetViews>
  <sheetFormatPr defaultRowHeight="16.5"/>
  <cols>
    <col min="1" max="1" width="12.42578125" style="2" customWidth="1"/>
    <col min="2" max="2" width="1.5703125" style="4" customWidth="1"/>
    <col min="3" max="3" width="2.5703125" style="3" customWidth="1"/>
    <col min="4" max="4" width="8" style="3" customWidth="1"/>
    <col min="5" max="5" width="34.42578125" style="3" customWidth="1"/>
    <col min="6" max="6" width="11" style="3" customWidth="1"/>
    <col min="7" max="7" width="8.7109375" style="3" customWidth="1"/>
    <col min="8" max="8" width="10.42578125" style="3" customWidth="1"/>
    <col min="9" max="9" width="17.5703125" style="3" customWidth="1"/>
    <col min="10" max="10" width="11.42578125" style="3" customWidth="1"/>
    <col min="11" max="11" width="8.7109375" style="2" customWidth="1"/>
    <col min="12" max="12" width="11.42578125" style="2" customWidth="1"/>
    <col min="13" max="13" width="12.140625" style="8" customWidth="1"/>
    <col min="14" max="14" width="12.42578125" style="2" customWidth="1"/>
    <col min="15" max="15" width="9" style="2" customWidth="1"/>
    <col min="16" max="16" width="8.5703125" style="2" customWidth="1"/>
    <col min="17" max="17" width="8.42578125" style="2" customWidth="1"/>
    <col min="18" max="18" width="13.28515625" style="2" customWidth="1"/>
    <col min="19" max="19" width="13.7109375" style="2" customWidth="1"/>
    <col min="20" max="20" width="12.42578125" style="2" bestFit="1" customWidth="1"/>
    <col min="21" max="16384" width="9.140625" style="2"/>
  </cols>
  <sheetData>
    <row r="1" spans="1:19" ht="14.25" customHeight="1">
      <c r="A1" s="749" t="s">
        <v>3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</row>
    <row r="2" spans="1:19">
      <c r="A2" s="750" t="s">
        <v>1424</v>
      </c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0"/>
    </row>
    <row r="3" spans="1:19">
      <c r="A3" s="750" t="s">
        <v>4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</row>
    <row r="4" spans="1:19" hidden="1">
      <c r="A4" s="750" t="s">
        <v>109</v>
      </c>
      <c r="B4" s="750"/>
      <c r="C4" s="750"/>
      <c r="D4" s="750"/>
      <c r="E4" s="750"/>
      <c r="F4" s="750"/>
      <c r="G4" s="750"/>
      <c r="H4" s="750"/>
      <c r="I4" s="750"/>
      <c r="J4" s="750"/>
      <c r="K4" s="750"/>
      <c r="L4" s="750"/>
      <c r="M4" s="750"/>
      <c r="N4" s="750"/>
      <c r="O4" s="750"/>
      <c r="P4" s="750"/>
      <c r="Q4" s="750"/>
    </row>
    <row r="5" spans="1:19" ht="6" customHeight="1">
      <c r="A5" s="3"/>
      <c r="K5" s="3"/>
      <c r="L5" s="3"/>
      <c r="M5" s="5"/>
      <c r="N5" s="3"/>
      <c r="O5" s="3"/>
      <c r="P5" s="3"/>
      <c r="Q5" s="3"/>
    </row>
    <row r="6" spans="1:19">
      <c r="A6" s="1" t="s">
        <v>172</v>
      </c>
      <c r="B6" s="6"/>
      <c r="C6" s="7"/>
      <c r="D6" s="7"/>
      <c r="E6" s="7"/>
      <c r="F6" s="7"/>
    </row>
    <row r="7" spans="1:19" ht="6" customHeight="1">
      <c r="A7" s="1" t="s">
        <v>5</v>
      </c>
      <c r="B7" s="6"/>
      <c r="C7" s="7"/>
      <c r="D7" s="7"/>
      <c r="E7" s="7"/>
      <c r="F7" s="7"/>
    </row>
    <row r="8" spans="1:19" s="10" customFormat="1" ht="39.75" customHeight="1">
      <c r="A8" s="751" t="s">
        <v>1425</v>
      </c>
      <c r="B8" s="743" t="s">
        <v>7</v>
      </c>
      <c r="C8" s="744"/>
      <c r="D8" s="744"/>
      <c r="E8" s="744"/>
      <c r="F8" s="793" t="s">
        <v>248</v>
      </c>
      <c r="G8" s="753" t="s">
        <v>0</v>
      </c>
      <c r="H8" s="754"/>
      <c r="I8" s="9"/>
      <c r="J8" s="9"/>
      <c r="K8" s="753" t="s">
        <v>179</v>
      </c>
      <c r="L8" s="755"/>
      <c r="M8" s="755"/>
      <c r="N8" s="754"/>
      <c r="O8" s="790" t="s">
        <v>1421</v>
      </c>
      <c r="P8" s="791"/>
      <c r="Q8" s="792"/>
    </row>
    <row r="9" spans="1:19" s="12" customFormat="1" ht="99">
      <c r="A9" s="752"/>
      <c r="B9" s="746"/>
      <c r="C9" s="747"/>
      <c r="D9" s="747"/>
      <c r="E9" s="747"/>
      <c r="F9" s="794"/>
      <c r="G9" s="9" t="s">
        <v>10</v>
      </c>
      <c r="H9" s="9" t="s">
        <v>11</v>
      </c>
      <c r="I9" s="9" t="s">
        <v>12</v>
      </c>
      <c r="J9" s="9" t="s">
        <v>13</v>
      </c>
      <c r="K9" s="9" t="s">
        <v>225</v>
      </c>
      <c r="L9" s="9" t="s">
        <v>15</v>
      </c>
      <c r="M9" s="11" t="s">
        <v>238</v>
      </c>
      <c r="N9" s="9" t="s">
        <v>133</v>
      </c>
      <c r="O9" s="388" t="s">
        <v>16</v>
      </c>
      <c r="P9" s="388" t="s">
        <v>17</v>
      </c>
      <c r="Q9" s="388" t="s">
        <v>18</v>
      </c>
    </row>
    <row r="10" spans="1:19">
      <c r="A10" s="149" t="s">
        <v>214</v>
      </c>
      <c r="B10" s="153"/>
      <c r="C10" s="154"/>
      <c r="D10" s="154"/>
      <c r="E10" s="155"/>
      <c r="F10" s="155"/>
      <c r="G10" s="155"/>
      <c r="H10" s="155"/>
      <c r="I10" s="155"/>
      <c r="J10" s="155"/>
      <c r="K10" s="160"/>
      <c r="L10" s="160"/>
      <c r="M10" s="167"/>
      <c r="N10" s="160"/>
      <c r="O10" s="160"/>
      <c r="P10" s="160"/>
      <c r="Q10" s="160"/>
    </row>
    <row r="11" spans="1:19" ht="33">
      <c r="A11" s="330" t="s">
        <v>175</v>
      </c>
      <c r="B11" s="760" t="s">
        <v>176</v>
      </c>
      <c r="C11" s="760"/>
      <c r="D11" s="760"/>
      <c r="E11" s="764"/>
      <c r="F11" s="364"/>
      <c r="G11" s="244"/>
      <c r="H11" s="244"/>
      <c r="I11" s="244"/>
      <c r="J11" s="244"/>
      <c r="K11" s="285">
        <f>SUM(K12:K38)</f>
        <v>1903.5</v>
      </c>
      <c r="L11" s="285">
        <f t="shared" ref="L11:N11" si="0">SUM(L12:L38)</f>
        <v>45521.534580000014</v>
      </c>
      <c r="M11" s="285">
        <f t="shared" si="0"/>
        <v>635</v>
      </c>
      <c r="N11" s="285">
        <f t="shared" si="0"/>
        <v>48060.034580000014</v>
      </c>
      <c r="O11" s="246"/>
      <c r="P11" s="246"/>
      <c r="Q11" s="246"/>
      <c r="R11" s="316" t="s">
        <v>957</v>
      </c>
    </row>
    <row r="12" spans="1:19" s="273" customFormat="1" ht="30" customHeight="1">
      <c r="A12" s="314" t="s">
        <v>601</v>
      </c>
      <c r="B12" s="293"/>
      <c r="C12" s="293"/>
      <c r="D12" s="775" t="s">
        <v>913</v>
      </c>
      <c r="E12" s="776"/>
      <c r="F12" s="213" t="s">
        <v>249</v>
      </c>
      <c r="G12" s="157" t="s">
        <v>241</v>
      </c>
      <c r="H12" s="270" t="s">
        <v>240</v>
      </c>
      <c r="I12" s="362" t="s">
        <v>915</v>
      </c>
      <c r="J12" s="270" t="s">
        <v>203</v>
      </c>
      <c r="K12" s="166">
        <f>R12/1000</f>
        <v>1903.5</v>
      </c>
      <c r="L12" s="294"/>
      <c r="M12" s="294"/>
      <c r="N12" s="168">
        <f t="shared" ref="N12:N13" si="1">K12+L12+M12</f>
        <v>1903.5</v>
      </c>
      <c r="O12" s="268"/>
      <c r="P12" s="268"/>
      <c r="Q12" s="268"/>
      <c r="R12" s="273">
        <v>1903500</v>
      </c>
    </row>
    <row r="13" spans="1:19" s="273" customFormat="1" ht="30" customHeight="1">
      <c r="A13" s="314" t="s">
        <v>602</v>
      </c>
      <c r="B13" s="293"/>
      <c r="C13" s="293"/>
      <c r="D13" s="775" t="s">
        <v>914</v>
      </c>
      <c r="E13" s="776"/>
      <c r="F13" s="213" t="s">
        <v>249</v>
      </c>
      <c r="G13" s="157" t="s">
        <v>241</v>
      </c>
      <c r="H13" s="270" t="s">
        <v>240</v>
      </c>
      <c r="I13" s="267" t="s">
        <v>916</v>
      </c>
      <c r="J13" s="270" t="s">
        <v>203</v>
      </c>
      <c r="K13" s="294"/>
      <c r="L13" s="166">
        <f>R13/1000</f>
        <v>3508.5</v>
      </c>
      <c r="M13" s="294"/>
      <c r="N13" s="168">
        <f t="shared" si="1"/>
        <v>3508.5</v>
      </c>
      <c r="O13" s="268"/>
      <c r="P13" s="268"/>
      <c r="Q13" s="268"/>
      <c r="R13" s="273">
        <v>3508500</v>
      </c>
      <c r="S13" s="353">
        <f>K12+L13</f>
        <v>5412</v>
      </c>
    </row>
    <row r="14" spans="1:19" ht="71.25" customHeight="1">
      <c r="A14" s="314" t="s">
        <v>603</v>
      </c>
      <c r="B14" s="156"/>
      <c r="C14" s="59"/>
      <c r="D14" s="773" t="s">
        <v>182</v>
      </c>
      <c r="E14" s="774"/>
      <c r="F14" s="213" t="s">
        <v>249</v>
      </c>
      <c r="G14" s="157" t="s">
        <v>241</v>
      </c>
      <c r="H14" s="157" t="s">
        <v>202</v>
      </c>
      <c r="I14" s="360" t="s">
        <v>226</v>
      </c>
      <c r="J14" s="221" t="s">
        <v>917</v>
      </c>
      <c r="K14" s="161"/>
      <c r="L14" s="163">
        <f>R14/1000</f>
        <v>5594.4</v>
      </c>
      <c r="M14" s="163"/>
      <c r="N14" s="168">
        <f>K14+L14+M14</f>
        <v>5594.4</v>
      </c>
      <c r="O14" s="161"/>
      <c r="P14" s="161"/>
      <c r="Q14" s="161"/>
      <c r="R14" s="2">
        <f>2700000+2894400</f>
        <v>5594400</v>
      </c>
    </row>
    <row r="15" spans="1:19" ht="53.25" customHeight="1">
      <c r="A15" s="314" t="s">
        <v>604</v>
      </c>
      <c r="B15" s="156"/>
      <c r="C15" s="59"/>
      <c r="D15" s="773" t="s">
        <v>177</v>
      </c>
      <c r="E15" s="774"/>
      <c r="F15" s="213" t="s">
        <v>249</v>
      </c>
      <c r="G15" s="157" t="s">
        <v>241</v>
      </c>
      <c r="H15" s="157" t="s">
        <v>202</v>
      </c>
      <c r="I15" s="360" t="s">
        <v>227</v>
      </c>
      <c r="J15" s="221" t="s">
        <v>989</v>
      </c>
      <c r="K15" s="163"/>
      <c r="L15" s="163">
        <v>3100</v>
      </c>
      <c r="M15" s="163"/>
      <c r="N15" s="168">
        <f t="shared" ref="N15:N38" si="2">K15+L15+M15</f>
        <v>3100</v>
      </c>
      <c r="O15" s="161"/>
      <c r="P15" s="161"/>
      <c r="Q15" s="161"/>
    </row>
    <row r="16" spans="1:19" ht="53.25" customHeight="1">
      <c r="A16" s="314" t="s">
        <v>605</v>
      </c>
      <c r="B16" s="156"/>
      <c r="C16" s="59"/>
      <c r="D16" s="773" t="s">
        <v>178</v>
      </c>
      <c r="E16" s="774"/>
      <c r="F16" s="213" t="s">
        <v>249</v>
      </c>
      <c r="G16" s="157" t="s">
        <v>241</v>
      </c>
      <c r="H16" s="157" t="s">
        <v>202</v>
      </c>
      <c r="I16" s="360" t="s">
        <v>228</v>
      </c>
      <c r="J16" s="157" t="s">
        <v>192</v>
      </c>
      <c r="K16" s="161"/>
      <c r="L16" s="163">
        <v>8200</v>
      </c>
      <c r="M16" s="163"/>
      <c r="N16" s="168">
        <f t="shared" si="2"/>
        <v>8200</v>
      </c>
      <c r="O16" s="161"/>
      <c r="P16" s="161"/>
      <c r="Q16" s="161"/>
    </row>
    <row r="17" spans="1:19" ht="33" customHeight="1">
      <c r="A17" s="314" t="s">
        <v>608</v>
      </c>
      <c r="B17" s="156"/>
      <c r="C17" s="59"/>
      <c r="D17" s="773" t="s">
        <v>200</v>
      </c>
      <c r="E17" s="774"/>
      <c r="F17" s="213" t="s">
        <v>249</v>
      </c>
      <c r="G17" s="157" t="s">
        <v>201</v>
      </c>
      <c r="H17" s="157" t="s">
        <v>202</v>
      </c>
      <c r="I17" s="373" t="s">
        <v>229</v>
      </c>
      <c r="J17" s="157" t="s">
        <v>203</v>
      </c>
      <c r="K17" s="161"/>
      <c r="L17" s="163">
        <v>7299.234580000013</v>
      </c>
      <c r="M17" s="163"/>
      <c r="N17" s="168">
        <f t="shared" si="2"/>
        <v>7299.234580000013</v>
      </c>
      <c r="O17" s="161"/>
      <c r="P17" s="161"/>
      <c r="Q17" s="161"/>
      <c r="R17" s="8">
        <v>7299.234580000013</v>
      </c>
    </row>
    <row r="18" spans="1:19" ht="33" customHeight="1">
      <c r="A18" s="314" t="s">
        <v>1087</v>
      </c>
      <c r="B18" s="156"/>
      <c r="C18" s="59"/>
      <c r="D18" s="773" t="s">
        <v>600</v>
      </c>
      <c r="E18" s="774"/>
      <c r="F18" s="213" t="s">
        <v>249</v>
      </c>
      <c r="G18" s="157" t="s">
        <v>190</v>
      </c>
      <c r="H18" s="157" t="s">
        <v>202</v>
      </c>
      <c r="I18" s="373" t="s">
        <v>606</v>
      </c>
      <c r="J18" s="157" t="s">
        <v>203</v>
      </c>
      <c r="K18" s="161"/>
      <c r="L18" s="163">
        <f>R18/1000</f>
        <v>50</v>
      </c>
      <c r="M18" s="163"/>
      <c r="N18" s="168">
        <f t="shared" si="2"/>
        <v>50</v>
      </c>
      <c r="O18" s="161"/>
      <c r="P18" s="161"/>
      <c r="Q18" s="161"/>
      <c r="R18" s="2">
        <v>50000</v>
      </c>
    </row>
    <row r="19" spans="1:19" ht="33" customHeight="1">
      <c r="A19" s="389" t="s">
        <v>1088</v>
      </c>
      <c r="B19" s="173"/>
      <c r="C19" s="174"/>
      <c r="D19" s="777" t="s">
        <v>607</v>
      </c>
      <c r="E19" s="778"/>
      <c r="F19" s="384" t="s">
        <v>249</v>
      </c>
      <c r="G19" s="175" t="s">
        <v>190</v>
      </c>
      <c r="H19" s="175" t="s">
        <v>202</v>
      </c>
      <c r="I19" s="390" t="s">
        <v>609</v>
      </c>
      <c r="J19" s="175" t="s">
        <v>203</v>
      </c>
      <c r="K19" s="176"/>
      <c r="L19" s="177">
        <v>1000</v>
      </c>
      <c r="M19" s="177"/>
      <c r="N19" s="178">
        <f t="shared" si="2"/>
        <v>1000</v>
      </c>
      <c r="O19" s="176"/>
      <c r="P19" s="176"/>
      <c r="Q19" s="176"/>
    </row>
    <row r="20" spans="1:19" ht="33" customHeight="1">
      <c r="A20" s="314" t="s">
        <v>1089</v>
      </c>
      <c r="B20" s="156"/>
      <c r="C20" s="59"/>
      <c r="D20" s="774" t="s">
        <v>1085</v>
      </c>
      <c r="E20" s="789"/>
      <c r="F20" s="213" t="s">
        <v>249</v>
      </c>
      <c r="G20" s="157" t="s">
        <v>190</v>
      </c>
      <c r="H20" s="157" t="s">
        <v>202</v>
      </c>
      <c r="I20" s="373" t="s">
        <v>1086</v>
      </c>
      <c r="J20" s="157" t="s">
        <v>203</v>
      </c>
      <c r="K20" s="161"/>
      <c r="L20" s="163">
        <f>R20/1000</f>
        <v>7429.9</v>
      </c>
      <c r="M20" s="163"/>
      <c r="N20" s="168">
        <f t="shared" si="2"/>
        <v>7429.9</v>
      </c>
      <c r="O20" s="161"/>
      <c r="P20" s="161"/>
      <c r="Q20" s="161"/>
      <c r="R20" s="2">
        <v>7429900</v>
      </c>
    </row>
    <row r="21" spans="1:19" ht="33" customHeight="1">
      <c r="A21" s="314" t="s">
        <v>1230</v>
      </c>
      <c r="B21" s="156"/>
      <c r="C21" s="59"/>
      <c r="D21" s="773" t="s">
        <v>1191</v>
      </c>
      <c r="E21" s="774"/>
      <c r="F21" s="213" t="s">
        <v>1194</v>
      </c>
      <c r="G21" s="157" t="s">
        <v>338</v>
      </c>
      <c r="H21" s="157" t="s">
        <v>190</v>
      </c>
      <c r="I21" s="360" t="s">
        <v>1192</v>
      </c>
      <c r="J21" s="157" t="s">
        <v>203</v>
      </c>
      <c r="K21" s="161"/>
      <c r="L21" s="163">
        <v>4</v>
      </c>
      <c r="M21" s="163"/>
      <c r="N21" s="168">
        <f t="shared" si="2"/>
        <v>4</v>
      </c>
      <c r="O21" s="161"/>
      <c r="P21" s="161"/>
      <c r="Q21" s="161"/>
    </row>
    <row r="22" spans="1:19" ht="55.5" customHeight="1">
      <c r="A22" s="314" t="s">
        <v>1231</v>
      </c>
      <c r="B22" s="156"/>
      <c r="C22" s="59"/>
      <c r="D22" s="773" t="s">
        <v>1193</v>
      </c>
      <c r="E22" s="774"/>
      <c r="F22" s="213" t="s">
        <v>1197</v>
      </c>
      <c r="G22" s="157" t="s">
        <v>240</v>
      </c>
      <c r="H22" s="157" t="s">
        <v>202</v>
      </c>
      <c r="I22" s="186" t="s">
        <v>1196</v>
      </c>
      <c r="J22" s="157" t="s">
        <v>203</v>
      </c>
      <c r="K22" s="161"/>
      <c r="L22" s="163">
        <v>5000</v>
      </c>
      <c r="M22" s="163"/>
      <c r="N22" s="168">
        <f t="shared" si="2"/>
        <v>5000</v>
      </c>
      <c r="O22" s="161"/>
      <c r="P22" s="161"/>
      <c r="Q22" s="161"/>
    </row>
    <row r="23" spans="1:19" s="273" customFormat="1" ht="37.5" customHeight="1">
      <c r="A23" s="314" t="s">
        <v>1232</v>
      </c>
      <c r="B23" s="265"/>
      <c r="C23" s="266"/>
      <c r="D23" s="781" t="s">
        <v>1198</v>
      </c>
      <c r="E23" s="782"/>
      <c r="F23" s="382" t="s">
        <v>1199</v>
      </c>
      <c r="G23" s="270" t="s">
        <v>240</v>
      </c>
      <c r="H23" s="270" t="s">
        <v>1200</v>
      </c>
      <c r="I23" s="296" t="s">
        <v>1201</v>
      </c>
      <c r="J23" s="270" t="s">
        <v>203</v>
      </c>
      <c r="K23" s="268"/>
      <c r="L23" s="166">
        <v>285</v>
      </c>
      <c r="M23" s="166">
        <v>135</v>
      </c>
      <c r="N23" s="271">
        <f t="shared" si="2"/>
        <v>420</v>
      </c>
      <c r="O23" s="268"/>
      <c r="P23" s="268"/>
      <c r="Q23" s="268"/>
      <c r="S23" s="273">
        <f>420-180.62</f>
        <v>239.38</v>
      </c>
    </row>
    <row r="24" spans="1:19" ht="37.5" customHeight="1">
      <c r="A24" s="314" t="s">
        <v>1233</v>
      </c>
      <c r="B24" s="156"/>
      <c r="C24" s="59"/>
      <c r="D24" s="773" t="s">
        <v>1202</v>
      </c>
      <c r="E24" s="774"/>
      <c r="F24" s="221" t="s">
        <v>1199</v>
      </c>
      <c r="G24" s="157" t="s">
        <v>444</v>
      </c>
      <c r="H24" s="157" t="s">
        <v>202</v>
      </c>
      <c r="I24" s="360" t="s">
        <v>1203</v>
      </c>
      <c r="J24" s="157" t="s">
        <v>203</v>
      </c>
      <c r="K24" s="161"/>
      <c r="L24" s="163">
        <v>70</v>
      </c>
      <c r="M24" s="163"/>
      <c r="N24" s="168">
        <f t="shared" si="2"/>
        <v>70</v>
      </c>
      <c r="O24" s="161"/>
      <c r="P24" s="161"/>
      <c r="Q24" s="161"/>
    </row>
    <row r="25" spans="1:19" ht="51.75" customHeight="1">
      <c r="A25" s="314" t="s">
        <v>1234</v>
      </c>
      <c r="B25" s="156"/>
      <c r="C25" s="59"/>
      <c r="D25" s="773" t="s">
        <v>1204</v>
      </c>
      <c r="E25" s="774"/>
      <c r="F25" s="221" t="s">
        <v>1205</v>
      </c>
      <c r="G25" s="157" t="s">
        <v>444</v>
      </c>
      <c r="H25" s="157" t="s">
        <v>202</v>
      </c>
      <c r="I25" s="186" t="s">
        <v>1206</v>
      </c>
      <c r="J25" s="157" t="s">
        <v>203</v>
      </c>
      <c r="K25" s="161"/>
      <c r="L25" s="163">
        <v>200</v>
      </c>
      <c r="M25" s="163"/>
      <c r="N25" s="168">
        <f t="shared" si="2"/>
        <v>200</v>
      </c>
      <c r="O25" s="161"/>
      <c r="P25" s="161"/>
      <c r="Q25" s="161"/>
    </row>
    <row r="26" spans="1:19" ht="37.5" customHeight="1">
      <c r="A26" s="314" t="s">
        <v>1235</v>
      </c>
      <c r="B26" s="156"/>
      <c r="C26" s="59"/>
      <c r="D26" s="773" t="s">
        <v>1207</v>
      </c>
      <c r="E26" s="774"/>
      <c r="F26" s="221" t="s">
        <v>1208</v>
      </c>
      <c r="G26" s="157" t="s">
        <v>444</v>
      </c>
      <c r="H26" s="157" t="s">
        <v>202</v>
      </c>
      <c r="I26" s="186" t="s">
        <v>1209</v>
      </c>
      <c r="J26" s="157" t="s">
        <v>203</v>
      </c>
      <c r="K26" s="161"/>
      <c r="L26" s="163">
        <v>460</v>
      </c>
      <c r="M26" s="163"/>
      <c r="N26" s="168">
        <f t="shared" si="2"/>
        <v>460</v>
      </c>
      <c r="O26" s="161"/>
      <c r="P26" s="161"/>
      <c r="Q26" s="161"/>
    </row>
    <row r="27" spans="1:19" ht="54.75" customHeight="1">
      <c r="A27" s="314" t="s">
        <v>1236</v>
      </c>
      <c r="B27" s="156"/>
      <c r="C27" s="59"/>
      <c r="D27" s="773" t="s">
        <v>1210</v>
      </c>
      <c r="E27" s="774"/>
      <c r="F27" s="221" t="s">
        <v>1211</v>
      </c>
      <c r="G27" s="157" t="s">
        <v>190</v>
      </c>
      <c r="H27" s="157" t="s">
        <v>202</v>
      </c>
      <c r="I27" s="186" t="s">
        <v>1212</v>
      </c>
      <c r="J27" s="157" t="s">
        <v>203</v>
      </c>
      <c r="K27" s="161"/>
      <c r="L27" s="163">
        <v>500</v>
      </c>
      <c r="M27" s="163"/>
      <c r="N27" s="168">
        <f t="shared" si="2"/>
        <v>500</v>
      </c>
      <c r="O27" s="161"/>
      <c r="P27" s="161"/>
      <c r="Q27" s="161"/>
    </row>
    <row r="28" spans="1:19" ht="37.5" customHeight="1">
      <c r="A28" s="314" t="s">
        <v>1237</v>
      </c>
      <c r="B28" s="156"/>
      <c r="C28" s="59"/>
      <c r="D28" s="773" t="s">
        <v>1213</v>
      </c>
      <c r="E28" s="774"/>
      <c r="F28" s="221" t="s">
        <v>1221</v>
      </c>
      <c r="G28" s="157" t="s">
        <v>444</v>
      </c>
      <c r="H28" s="157" t="s">
        <v>202</v>
      </c>
      <c r="I28" s="186" t="s">
        <v>1228</v>
      </c>
      <c r="J28" s="157" t="s">
        <v>203</v>
      </c>
      <c r="K28" s="161"/>
      <c r="L28" s="163">
        <v>30</v>
      </c>
      <c r="M28" s="163"/>
      <c r="N28" s="168">
        <f t="shared" si="2"/>
        <v>30</v>
      </c>
      <c r="O28" s="161"/>
      <c r="P28" s="161"/>
      <c r="Q28" s="161"/>
    </row>
    <row r="29" spans="1:19" ht="42.75" customHeight="1">
      <c r="A29" s="314" t="s">
        <v>1238</v>
      </c>
      <c r="B29" s="156"/>
      <c r="C29" s="59"/>
      <c r="D29" s="773" t="s">
        <v>1214</v>
      </c>
      <c r="E29" s="774"/>
      <c r="F29" s="221" t="s">
        <v>1195</v>
      </c>
      <c r="G29" s="157" t="s">
        <v>444</v>
      </c>
      <c r="H29" s="157" t="s">
        <v>202</v>
      </c>
      <c r="I29" s="186" t="s">
        <v>1229</v>
      </c>
      <c r="J29" s="157" t="s">
        <v>203</v>
      </c>
      <c r="K29" s="161"/>
      <c r="L29" s="163">
        <v>100</v>
      </c>
      <c r="M29" s="163"/>
      <c r="N29" s="168">
        <f t="shared" si="2"/>
        <v>100</v>
      </c>
      <c r="O29" s="161"/>
      <c r="P29" s="161"/>
      <c r="Q29" s="161"/>
    </row>
    <row r="30" spans="1:19" ht="48.75" customHeight="1">
      <c r="A30" s="389" t="s">
        <v>1239</v>
      </c>
      <c r="B30" s="173"/>
      <c r="C30" s="174"/>
      <c r="D30" s="777" t="s">
        <v>1215</v>
      </c>
      <c r="E30" s="778"/>
      <c r="F30" s="391" t="s">
        <v>1222</v>
      </c>
      <c r="G30" s="175" t="s">
        <v>241</v>
      </c>
      <c r="H30" s="175" t="s">
        <v>190</v>
      </c>
      <c r="I30" s="392" t="s">
        <v>1218</v>
      </c>
      <c r="J30" s="175" t="s">
        <v>203</v>
      </c>
      <c r="K30" s="176"/>
      <c r="L30" s="177">
        <v>1360</v>
      </c>
      <c r="M30" s="177"/>
      <c r="N30" s="178">
        <f t="shared" si="2"/>
        <v>1360</v>
      </c>
      <c r="O30" s="176"/>
      <c r="P30" s="176"/>
      <c r="Q30" s="176"/>
    </row>
    <row r="31" spans="1:19" ht="54.75" customHeight="1">
      <c r="A31" s="314" t="s">
        <v>1240</v>
      </c>
      <c r="B31" s="156"/>
      <c r="C31" s="59"/>
      <c r="D31" s="773" t="s">
        <v>1216</v>
      </c>
      <c r="E31" s="774"/>
      <c r="F31" s="221" t="s">
        <v>1223</v>
      </c>
      <c r="G31" s="157" t="s">
        <v>190</v>
      </c>
      <c r="H31" s="157" t="s">
        <v>202</v>
      </c>
      <c r="I31" s="186" t="s">
        <v>1219</v>
      </c>
      <c r="J31" s="157" t="s">
        <v>203</v>
      </c>
      <c r="K31" s="161"/>
      <c r="L31" s="163">
        <v>30</v>
      </c>
      <c r="M31" s="163"/>
      <c r="N31" s="168">
        <f t="shared" si="2"/>
        <v>30</v>
      </c>
      <c r="O31" s="161"/>
      <c r="P31" s="161"/>
      <c r="Q31" s="161"/>
    </row>
    <row r="32" spans="1:19" ht="24.75" customHeight="1">
      <c r="A32" s="314" t="s">
        <v>1241</v>
      </c>
      <c r="B32" s="156"/>
      <c r="C32" s="59"/>
      <c r="D32" s="773" t="s">
        <v>1217</v>
      </c>
      <c r="E32" s="774"/>
      <c r="F32" s="221" t="s">
        <v>1224</v>
      </c>
      <c r="G32" s="157" t="s">
        <v>190</v>
      </c>
      <c r="H32" s="157" t="s">
        <v>202</v>
      </c>
      <c r="I32" s="186" t="s">
        <v>1220</v>
      </c>
      <c r="J32" s="157" t="s">
        <v>203</v>
      </c>
      <c r="K32" s="161"/>
      <c r="L32" s="163">
        <v>200</v>
      </c>
      <c r="M32" s="163"/>
      <c r="N32" s="168">
        <f t="shared" si="2"/>
        <v>200</v>
      </c>
      <c r="O32" s="161"/>
      <c r="P32" s="161"/>
      <c r="Q32" s="161"/>
    </row>
    <row r="33" spans="1:18" ht="39.75" customHeight="1">
      <c r="A33" s="314" t="s">
        <v>1242</v>
      </c>
      <c r="B33" s="156"/>
      <c r="C33" s="59"/>
      <c r="D33" s="773" t="s">
        <v>1225</v>
      </c>
      <c r="E33" s="774"/>
      <c r="F33" s="221" t="s">
        <v>1227</v>
      </c>
      <c r="G33" s="157" t="s">
        <v>444</v>
      </c>
      <c r="H33" s="157" t="s">
        <v>190</v>
      </c>
      <c r="I33" s="186" t="s">
        <v>1226</v>
      </c>
      <c r="J33" s="157" t="s">
        <v>203</v>
      </c>
      <c r="K33" s="161"/>
      <c r="L33" s="163">
        <v>150</v>
      </c>
      <c r="M33" s="163"/>
      <c r="N33" s="168">
        <f t="shared" si="2"/>
        <v>150</v>
      </c>
      <c r="O33" s="161"/>
      <c r="P33" s="161"/>
      <c r="Q33" s="161"/>
    </row>
    <row r="34" spans="1:18" ht="52.5" customHeight="1">
      <c r="A34" s="314" t="s">
        <v>1375</v>
      </c>
      <c r="B34" s="156"/>
      <c r="C34" s="59"/>
      <c r="D34" s="773" t="s">
        <v>1376</v>
      </c>
      <c r="E34" s="774"/>
      <c r="F34" s="221" t="s">
        <v>1373</v>
      </c>
      <c r="G34" s="157" t="s">
        <v>240</v>
      </c>
      <c r="H34" s="157" t="s">
        <v>1200</v>
      </c>
      <c r="I34" s="186" t="s">
        <v>1374</v>
      </c>
      <c r="J34" s="157" t="s">
        <v>203</v>
      </c>
      <c r="K34" s="161"/>
      <c r="L34" s="163">
        <v>180</v>
      </c>
      <c r="M34" s="163"/>
      <c r="N34" s="168">
        <f t="shared" si="2"/>
        <v>180</v>
      </c>
      <c r="O34" s="161"/>
      <c r="P34" s="161"/>
      <c r="Q34" s="161"/>
    </row>
    <row r="35" spans="1:18" ht="57" customHeight="1">
      <c r="A35" s="314" t="s">
        <v>1378</v>
      </c>
      <c r="B35" s="156"/>
      <c r="C35" s="59"/>
      <c r="D35" s="773" t="s">
        <v>1377</v>
      </c>
      <c r="E35" s="774"/>
      <c r="F35" s="221" t="s">
        <v>1373</v>
      </c>
      <c r="G35" s="157" t="s">
        <v>444</v>
      </c>
      <c r="H35" s="157" t="s">
        <v>202</v>
      </c>
      <c r="I35" s="186" t="s">
        <v>1379</v>
      </c>
      <c r="J35" s="157" t="s">
        <v>203</v>
      </c>
      <c r="K35" s="161"/>
      <c r="L35" s="163">
        <v>304.60000000000002</v>
      </c>
      <c r="M35" s="163"/>
      <c r="N35" s="168">
        <f t="shared" si="2"/>
        <v>304.60000000000002</v>
      </c>
      <c r="O35" s="161"/>
      <c r="P35" s="161"/>
      <c r="Q35" s="161"/>
    </row>
    <row r="36" spans="1:18" ht="39.75" customHeight="1">
      <c r="A36" s="314" t="s">
        <v>1382</v>
      </c>
      <c r="B36" s="156"/>
      <c r="C36" s="59"/>
      <c r="D36" s="773" t="s">
        <v>1380</v>
      </c>
      <c r="E36" s="774"/>
      <c r="F36" s="221" t="s">
        <v>1373</v>
      </c>
      <c r="G36" s="157" t="s">
        <v>444</v>
      </c>
      <c r="H36" s="157" t="s">
        <v>202</v>
      </c>
      <c r="I36" s="186" t="s">
        <v>1381</v>
      </c>
      <c r="J36" s="157" t="s">
        <v>203</v>
      </c>
      <c r="K36" s="161"/>
      <c r="L36" s="163">
        <v>259.60000000000002</v>
      </c>
      <c r="M36" s="163"/>
      <c r="N36" s="168">
        <f t="shared" si="2"/>
        <v>259.60000000000002</v>
      </c>
      <c r="O36" s="161"/>
      <c r="P36" s="161"/>
      <c r="Q36" s="161"/>
    </row>
    <row r="37" spans="1:18" ht="39.75" customHeight="1">
      <c r="A37" s="314" t="s">
        <v>1385</v>
      </c>
      <c r="B37" s="156"/>
      <c r="C37" s="59"/>
      <c r="D37" s="773" t="s">
        <v>1383</v>
      </c>
      <c r="E37" s="774"/>
      <c r="F37" s="221" t="s">
        <v>1373</v>
      </c>
      <c r="G37" s="157" t="s">
        <v>444</v>
      </c>
      <c r="H37" s="157" t="s">
        <v>202</v>
      </c>
      <c r="I37" s="186" t="s">
        <v>754</v>
      </c>
      <c r="J37" s="157" t="s">
        <v>203</v>
      </c>
      <c r="K37" s="161"/>
      <c r="L37" s="163">
        <v>206.3</v>
      </c>
      <c r="M37" s="163"/>
      <c r="N37" s="168">
        <f t="shared" si="2"/>
        <v>206.3</v>
      </c>
      <c r="O37" s="161"/>
      <c r="P37" s="161"/>
      <c r="Q37" s="161"/>
    </row>
    <row r="38" spans="1:18" ht="39.75" customHeight="1">
      <c r="A38" s="314" t="s">
        <v>1386</v>
      </c>
      <c r="B38" s="156"/>
      <c r="C38" s="59"/>
      <c r="D38" s="773" t="s">
        <v>1384</v>
      </c>
      <c r="E38" s="774"/>
      <c r="F38" s="221" t="s">
        <v>1373</v>
      </c>
      <c r="G38" s="157" t="s">
        <v>190</v>
      </c>
      <c r="H38" s="157" t="s">
        <v>202</v>
      </c>
      <c r="I38" s="186" t="s">
        <v>1387</v>
      </c>
      <c r="J38" s="157" t="s">
        <v>203</v>
      </c>
      <c r="K38" s="161"/>
      <c r="L38" s="163"/>
      <c r="M38" s="163">
        <v>500</v>
      </c>
      <c r="N38" s="168">
        <f t="shared" si="2"/>
        <v>500</v>
      </c>
      <c r="O38" s="161"/>
      <c r="P38" s="161"/>
      <c r="Q38" s="161"/>
    </row>
    <row r="39" spans="1:18" ht="10.5" customHeight="1">
      <c r="A39" s="314"/>
      <c r="B39" s="156"/>
      <c r="C39" s="59"/>
      <c r="D39" s="359"/>
      <c r="E39" s="360"/>
      <c r="F39" s="213"/>
      <c r="G39" s="157"/>
      <c r="H39" s="157"/>
      <c r="I39" s="373"/>
      <c r="J39" s="157"/>
      <c r="K39" s="161"/>
      <c r="L39" s="163"/>
      <c r="M39" s="163"/>
      <c r="N39" s="168"/>
      <c r="O39" s="161"/>
      <c r="P39" s="161"/>
      <c r="Q39" s="161"/>
    </row>
    <row r="40" spans="1:18" ht="33" customHeight="1">
      <c r="A40" s="330" t="s">
        <v>1118</v>
      </c>
      <c r="B40" s="760" t="s">
        <v>1119</v>
      </c>
      <c r="C40" s="760"/>
      <c r="D40" s="760"/>
      <c r="E40" s="764"/>
      <c r="F40" s="322"/>
      <c r="G40" s="323"/>
      <c r="H40" s="323"/>
      <c r="I40" s="324"/>
      <c r="J40" s="322"/>
      <c r="K40" s="325"/>
      <c r="L40" s="325">
        <f>SUM(L41)</f>
        <v>1600</v>
      </c>
      <c r="M40" s="325">
        <f t="shared" ref="M40:N40" si="3">SUM(M41)</f>
        <v>0</v>
      </c>
      <c r="N40" s="325">
        <f t="shared" si="3"/>
        <v>1600</v>
      </c>
      <c r="O40" s="323"/>
      <c r="P40" s="323"/>
      <c r="Q40" s="326"/>
      <c r="R40" s="316" t="s">
        <v>957</v>
      </c>
    </row>
    <row r="41" spans="1:18" ht="33" customHeight="1">
      <c r="A41" s="314" t="s">
        <v>1121</v>
      </c>
      <c r="B41" s="156"/>
      <c r="C41" s="59"/>
      <c r="D41" s="774" t="s">
        <v>1380</v>
      </c>
      <c r="E41" s="789"/>
      <c r="F41" s="213" t="s">
        <v>1120</v>
      </c>
      <c r="G41" s="157" t="s">
        <v>190</v>
      </c>
      <c r="H41" s="157" t="s">
        <v>202</v>
      </c>
      <c r="I41" s="373" t="s">
        <v>1086</v>
      </c>
      <c r="J41" s="157" t="s">
        <v>203</v>
      </c>
      <c r="K41" s="161"/>
      <c r="L41" s="163">
        <f>R41/1000</f>
        <v>1600</v>
      </c>
      <c r="M41" s="163"/>
      <c r="N41" s="168">
        <f t="shared" ref="N41" si="4">K41+L41+M41</f>
        <v>1600</v>
      </c>
      <c r="O41" s="161"/>
      <c r="P41" s="161"/>
      <c r="Q41" s="161"/>
      <c r="R41" s="2">
        <v>1600000</v>
      </c>
    </row>
    <row r="42" spans="1:18" ht="9.9499999999999993" customHeight="1">
      <c r="A42" s="389"/>
      <c r="B42" s="173"/>
      <c r="C42" s="174"/>
      <c r="D42" s="375"/>
      <c r="E42" s="376"/>
      <c r="F42" s="384"/>
      <c r="G42" s="175"/>
      <c r="H42" s="175"/>
      <c r="I42" s="390"/>
      <c r="J42" s="175"/>
      <c r="K42" s="176"/>
      <c r="L42" s="177"/>
      <c r="M42" s="177"/>
      <c r="N42" s="178"/>
      <c r="O42" s="176"/>
      <c r="P42" s="176"/>
      <c r="Q42" s="176"/>
    </row>
    <row r="43" spans="1:18" ht="33" customHeight="1">
      <c r="A43" s="330" t="s">
        <v>1122</v>
      </c>
      <c r="B43" s="760" t="s">
        <v>1123</v>
      </c>
      <c r="C43" s="760"/>
      <c r="D43" s="760"/>
      <c r="E43" s="764"/>
      <c r="F43" s="327"/>
      <c r="G43" s="328"/>
      <c r="H43" s="328"/>
      <c r="I43" s="329"/>
      <c r="J43" s="327"/>
      <c r="K43" s="321"/>
      <c r="L43" s="321">
        <f>SUM(L44:L45)</f>
        <v>5000</v>
      </c>
      <c r="M43" s="321">
        <f t="shared" ref="M43:N43" si="5">SUM(M44:M45)</f>
        <v>0</v>
      </c>
      <c r="N43" s="321">
        <f t="shared" si="5"/>
        <v>5000</v>
      </c>
      <c r="O43" s="328"/>
      <c r="P43" s="328"/>
      <c r="Q43" s="328"/>
      <c r="R43" s="316" t="s">
        <v>957</v>
      </c>
    </row>
    <row r="44" spans="1:18" ht="33" customHeight="1">
      <c r="A44" s="314" t="s">
        <v>1124</v>
      </c>
      <c r="B44" s="156"/>
      <c r="C44" s="59"/>
      <c r="D44" s="773" t="s">
        <v>1095</v>
      </c>
      <c r="E44" s="774"/>
      <c r="F44" s="213" t="s">
        <v>1126</v>
      </c>
      <c r="G44" s="157" t="s">
        <v>190</v>
      </c>
      <c r="H44" s="157" t="s">
        <v>202</v>
      </c>
      <c r="I44" s="360" t="s">
        <v>1097</v>
      </c>
      <c r="J44" s="157" t="s">
        <v>203</v>
      </c>
      <c r="K44" s="161"/>
      <c r="L44" s="163">
        <v>3000</v>
      </c>
      <c r="M44" s="163"/>
      <c r="N44" s="168">
        <f t="shared" ref="N44" si="6">K44+L44+M44</f>
        <v>3000</v>
      </c>
      <c r="O44" s="161"/>
      <c r="P44" s="161"/>
      <c r="Q44" s="161"/>
    </row>
    <row r="45" spans="1:18" ht="33" customHeight="1">
      <c r="A45" s="314" t="s">
        <v>1125</v>
      </c>
      <c r="B45" s="156"/>
      <c r="C45" s="59"/>
      <c r="D45" s="774" t="s">
        <v>1085</v>
      </c>
      <c r="E45" s="789"/>
      <c r="F45" s="213" t="s">
        <v>1126</v>
      </c>
      <c r="G45" s="157" t="s">
        <v>190</v>
      </c>
      <c r="H45" s="157" t="s">
        <v>202</v>
      </c>
      <c r="I45" s="373" t="s">
        <v>1086</v>
      </c>
      <c r="J45" s="157" t="s">
        <v>203</v>
      </c>
      <c r="K45" s="161"/>
      <c r="L45" s="163">
        <v>2000</v>
      </c>
      <c r="M45" s="163"/>
      <c r="N45" s="168">
        <f t="shared" ref="N45" si="7">K45+L45+M45</f>
        <v>2000</v>
      </c>
      <c r="O45" s="161"/>
      <c r="P45" s="161"/>
      <c r="Q45" s="161"/>
    </row>
    <row r="46" spans="1:18" ht="10.5" customHeight="1">
      <c r="A46" s="152"/>
      <c r="B46" s="156"/>
      <c r="C46" s="59"/>
      <c r="D46" s="59"/>
      <c r="E46" s="157"/>
      <c r="F46" s="157"/>
      <c r="G46" s="157"/>
      <c r="H46" s="157"/>
      <c r="I46" s="157"/>
      <c r="J46" s="157"/>
      <c r="K46" s="161"/>
      <c r="L46" s="161"/>
      <c r="M46" s="163"/>
      <c r="N46" s="168"/>
      <c r="O46" s="169"/>
      <c r="P46" s="161"/>
      <c r="Q46" s="161"/>
    </row>
    <row r="47" spans="1:18" ht="33">
      <c r="A47" s="330" t="s">
        <v>204</v>
      </c>
      <c r="B47" s="760" t="s">
        <v>205</v>
      </c>
      <c r="C47" s="760"/>
      <c r="D47" s="760"/>
      <c r="E47" s="764"/>
      <c r="F47" s="364"/>
      <c r="G47" s="244"/>
      <c r="H47" s="244"/>
      <c r="I47" s="244"/>
      <c r="J47" s="244"/>
      <c r="K47" s="246"/>
      <c r="L47" s="285">
        <f>SUM(L48)</f>
        <v>718.2</v>
      </c>
      <c r="M47" s="284"/>
      <c r="N47" s="285">
        <f>SUM(N48)</f>
        <v>718.2</v>
      </c>
      <c r="O47" s="345"/>
      <c r="P47" s="246"/>
      <c r="Q47" s="246"/>
      <c r="R47" s="316" t="s">
        <v>957</v>
      </c>
    </row>
    <row r="48" spans="1:18" ht="33">
      <c r="A48" s="151" t="s">
        <v>1388</v>
      </c>
      <c r="B48" s="156"/>
      <c r="C48" s="59"/>
      <c r="D48" s="372" t="s">
        <v>206</v>
      </c>
      <c r="E48" s="157"/>
      <c r="F48" s="157" t="s">
        <v>250</v>
      </c>
      <c r="G48" s="157" t="s">
        <v>207</v>
      </c>
      <c r="H48" s="157" t="s">
        <v>202</v>
      </c>
      <c r="I48" s="360" t="s">
        <v>230</v>
      </c>
      <c r="J48" s="157" t="s">
        <v>203</v>
      </c>
      <c r="K48" s="161"/>
      <c r="L48" s="163">
        <v>718.2</v>
      </c>
      <c r="M48" s="163"/>
      <c r="N48" s="168">
        <f t="shared" ref="N48" si="8">K48+L48+M48</f>
        <v>718.2</v>
      </c>
      <c r="O48" s="169"/>
      <c r="P48" s="161"/>
      <c r="Q48" s="161"/>
    </row>
    <row r="49" spans="1:18">
      <c r="A49" s="151"/>
      <c r="B49" s="156"/>
      <c r="C49" s="59"/>
      <c r="D49" s="372"/>
      <c r="E49" s="157"/>
      <c r="F49" s="157"/>
      <c r="G49" s="157"/>
      <c r="H49" s="157"/>
      <c r="I49" s="360"/>
      <c r="J49" s="157"/>
      <c r="K49" s="161"/>
      <c r="L49" s="163"/>
      <c r="M49" s="163"/>
      <c r="N49" s="168"/>
      <c r="O49" s="169"/>
      <c r="P49" s="161"/>
      <c r="Q49" s="161"/>
    </row>
    <row r="50" spans="1:18" ht="33">
      <c r="A50" s="330" t="s">
        <v>1130</v>
      </c>
      <c r="B50" s="760" t="s">
        <v>1131</v>
      </c>
      <c r="C50" s="760"/>
      <c r="D50" s="760"/>
      <c r="E50" s="764"/>
      <c r="F50" s="322"/>
      <c r="G50" s="323"/>
      <c r="H50" s="323"/>
      <c r="I50" s="324"/>
      <c r="J50" s="322"/>
      <c r="K50" s="321"/>
      <c r="L50" s="321">
        <f>SUM(L51)</f>
        <v>369</v>
      </c>
      <c r="M50" s="321">
        <f t="shared" ref="M50:N50" si="9">SUM(M51)</f>
        <v>0</v>
      </c>
      <c r="N50" s="321">
        <f t="shared" si="9"/>
        <v>369</v>
      </c>
      <c r="O50" s="323"/>
      <c r="P50" s="323"/>
      <c r="Q50" s="326"/>
      <c r="R50" s="316" t="s">
        <v>957</v>
      </c>
    </row>
    <row r="51" spans="1:18" ht="33">
      <c r="A51" s="151" t="s">
        <v>1132</v>
      </c>
      <c r="B51" s="156"/>
      <c r="C51" s="59"/>
      <c r="D51" s="372" t="s">
        <v>206</v>
      </c>
      <c r="E51" s="157"/>
      <c r="F51" s="157" t="s">
        <v>1133</v>
      </c>
      <c r="G51" s="157" t="s">
        <v>207</v>
      </c>
      <c r="H51" s="157" t="s">
        <v>202</v>
      </c>
      <c r="I51" s="360" t="s">
        <v>230</v>
      </c>
      <c r="J51" s="157" t="s">
        <v>203</v>
      </c>
      <c r="K51" s="161"/>
      <c r="L51" s="163">
        <f>R51/1000</f>
        <v>369</v>
      </c>
      <c r="M51" s="163"/>
      <c r="N51" s="168">
        <f t="shared" ref="N51" si="10">K51+L51+M51</f>
        <v>369</v>
      </c>
      <c r="O51" s="169"/>
      <c r="P51" s="161"/>
      <c r="Q51" s="161"/>
      <c r="R51" s="2">
        <v>369000</v>
      </c>
    </row>
    <row r="52" spans="1:18">
      <c r="A52" s="151"/>
      <c r="B52" s="156"/>
      <c r="C52" s="59"/>
      <c r="D52" s="372"/>
      <c r="E52" s="157"/>
      <c r="F52" s="157"/>
      <c r="G52" s="157"/>
      <c r="H52" s="157"/>
      <c r="I52" s="360"/>
      <c r="J52" s="157"/>
      <c r="K52" s="161"/>
      <c r="L52" s="163"/>
      <c r="M52" s="163"/>
      <c r="N52" s="168"/>
      <c r="O52" s="169"/>
      <c r="P52" s="161"/>
      <c r="Q52" s="161"/>
    </row>
    <row r="53" spans="1:18" ht="33">
      <c r="A53" s="330" t="s">
        <v>592</v>
      </c>
      <c r="B53" s="760" t="s">
        <v>593</v>
      </c>
      <c r="C53" s="760"/>
      <c r="D53" s="760"/>
      <c r="E53" s="764"/>
      <c r="F53" s="322"/>
      <c r="G53" s="323"/>
      <c r="H53" s="323"/>
      <c r="I53" s="324"/>
      <c r="J53" s="322"/>
      <c r="K53" s="331"/>
      <c r="L53" s="331">
        <f>SUM(L54)</f>
        <v>24573.696</v>
      </c>
      <c r="M53" s="331">
        <f t="shared" ref="M53:N53" si="11">SUM(M54)</f>
        <v>0</v>
      </c>
      <c r="N53" s="331">
        <f t="shared" si="11"/>
        <v>24573.696</v>
      </c>
      <c r="O53" s="323"/>
      <c r="P53" s="323"/>
      <c r="Q53" s="326"/>
    </row>
    <row r="54" spans="1:18" s="273" customFormat="1" ht="36" customHeight="1">
      <c r="A54" s="264" t="s">
        <v>599</v>
      </c>
      <c r="B54" s="265"/>
      <c r="C54" s="266"/>
      <c r="D54" s="781" t="s">
        <v>594</v>
      </c>
      <c r="E54" s="782"/>
      <c r="F54" s="270" t="s">
        <v>595</v>
      </c>
      <c r="G54" s="270" t="s">
        <v>190</v>
      </c>
      <c r="H54" s="270" t="s">
        <v>202</v>
      </c>
      <c r="I54" s="362" t="s">
        <v>596</v>
      </c>
      <c r="J54" s="270" t="s">
        <v>203</v>
      </c>
      <c r="K54" s="268"/>
      <c r="L54" s="166">
        <f>R54/1000</f>
        <v>24573.696</v>
      </c>
      <c r="M54" s="166"/>
      <c r="N54" s="271">
        <f t="shared" ref="N54" si="12">K54+L54+M54</f>
        <v>24573.696</v>
      </c>
      <c r="O54" s="282"/>
      <c r="P54" s="268"/>
      <c r="Q54" s="268"/>
      <c r="R54" s="273">
        <v>24573696</v>
      </c>
    </row>
    <row r="55" spans="1:18" ht="6" customHeight="1">
      <c r="A55" s="151"/>
      <c r="B55" s="156"/>
      <c r="C55" s="59"/>
      <c r="D55" s="372"/>
      <c r="E55" s="157"/>
      <c r="F55" s="157"/>
      <c r="G55" s="157"/>
      <c r="H55" s="157"/>
      <c r="I55" s="360"/>
      <c r="J55" s="157"/>
      <c r="K55" s="161"/>
      <c r="L55" s="163"/>
      <c r="M55" s="163"/>
      <c r="N55" s="168"/>
      <c r="O55" s="169"/>
      <c r="P55" s="161"/>
      <c r="Q55" s="161"/>
    </row>
    <row r="56" spans="1:18" ht="33">
      <c r="A56" s="330" t="s">
        <v>208</v>
      </c>
      <c r="B56" s="760" t="s">
        <v>209</v>
      </c>
      <c r="C56" s="760"/>
      <c r="D56" s="760"/>
      <c r="E56" s="764"/>
      <c r="F56" s="364"/>
      <c r="G56" s="244"/>
      <c r="H56" s="244"/>
      <c r="I56" s="244"/>
      <c r="J56" s="244"/>
      <c r="K56" s="246"/>
      <c r="L56" s="285">
        <f>SUM(L57)</f>
        <v>381.6</v>
      </c>
      <c r="M56" s="284"/>
      <c r="N56" s="285">
        <f>SUM(N57)</f>
        <v>381.6</v>
      </c>
      <c r="O56" s="345"/>
      <c r="P56" s="246"/>
      <c r="Q56" s="246"/>
    </row>
    <row r="57" spans="1:18" ht="33">
      <c r="A57" s="151" t="s">
        <v>1136</v>
      </c>
      <c r="B57" s="193"/>
      <c r="C57" s="59"/>
      <c r="D57" s="774" t="s">
        <v>1389</v>
      </c>
      <c r="E57" s="789"/>
      <c r="F57" s="214" t="s">
        <v>251</v>
      </c>
      <c r="G57" s="190" t="s">
        <v>207</v>
      </c>
      <c r="H57" s="190" t="s">
        <v>202</v>
      </c>
      <c r="I57" s="365" t="s">
        <v>230</v>
      </c>
      <c r="J57" s="190" t="s">
        <v>203</v>
      </c>
      <c r="K57" s="152"/>
      <c r="L57" s="191">
        <v>381.6</v>
      </c>
      <c r="M57" s="191"/>
      <c r="N57" s="192">
        <f t="shared" ref="N57" si="13">K57+L57+M57</f>
        <v>381.6</v>
      </c>
      <c r="O57" s="189"/>
      <c r="P57" s="152"/>
      <c r="Q57" s="152"/>
    </row>
    <row r="58" spans="1:18" ht="11.25" customHeight="1">
      <c r="A58" s="43"/>
      <c r="B58" s="173"/>
      <c r="C58" s="174"/>
      <c r="D58" s="174"/>
      <c r="E58" s="175"/>
      <c r="F58" s="175"/>
      <c r="G58" s="175"/>
      <c r="H58" s="175"/>
      <c r="I58" s="175"/>
      <c r="J58" s="175"/>
      <c r="K58" s="176"/>
      <c r="L58" s="176"/>
      <c r="M58" s="177"/>
      <c r="N58" s="178"/>
      <c r="O58" s="185"/>
      <c r="P58" s="176"/>
      <c r="Q58" s="176"/>
    </row>
    <row r="59" spans="1:18" ht="33">
      <c r="A59" s="330" t="s">
        <v>180</v>
      </c>
      <c r="B59" s="760" t="s">
        <v>181</v>
      </c>
      <c r="C59" s="760"/>
      <c r="D59" s="760"/>
      <c r="E59" s="764"/>
      <c r="F59" s="364"/>
      <c r="G59" s="244"/>
      <c r="H59" s="244"/>
      <c r="I59" s="244"/>
      <c r="J59" s="244"/>
      <c r="K59" s="246"/>
      <c r="L59" s="245">
        <f>SUM(L60:L61)</f>
        <v>1913.3</v>
      </c>
      <c r="M59" s="245">
        <f t="shared" ref="M59:N59" si="14">SUM(M60:M61)</f>
        <v>0</v>
      </c>
      <c r="N59" s="245">
        <f t="shared" si="14"/>
        <v>1913.3</v>
      </c>
      <c r="O59" s="246"/>
      <c r="P59" s="246"/>
      <c r="Q59" s="246"/>
    </row>
    <row r="60" spans="1:18" ht="36.75" customHeight="1">
      <c r="A60" s="151" t="s">
        <v>1092</v>
      </c>
      <c r="B60" s="156"/>
      <c r="C60" s="59"/>
      <c r="D60" s="773" t="s">
        <v>1094</v>
      </c>
      <c r="E60" s="774"/>
      <c r="F60" s="190" t="s">
        <v>252</v>
      </c>
      <c r="G60" s="157" t="s">
        <v>191</v>
      </c>
      <c r="H60" s="157" t="s">
        <v>260</v>
      </c>
      <c r="I60" s="373" t="s">
        <v>231</v>
      </c>
      <c r="J60" s="213" t="s">
        <v>989</v>
      </c>
      <c r="K60" s="161"/>
      <c r="L60" s="163">
        <v>500</v>
      </c>
      <c r="M60" s="163"/>
      <c r="N60" s="168">
        <f>K60+L60+M60</f>
        <v>500</v>
      </c>
      <c r="O60" s="169"/>
      <c r="P60" s="161"/>
      <c r="Q60" s="161"/>
    </row>
    <row r="61" spans="1:18" ht="33">
      <c r="A61" s="151" t="s">
        <v>1093</v>
      </c>
      <c r="B61" s="156"/>
      <c r="C61" s="59"/>
      <c r="D61" s="372" t="s">
        <v>206</v>
      </c>
      <c r="E61" s="157"/>
      <c r="F61" s="190" t="s">
        <v>252</v>
      </c>
      <c r="G61" s="157" t="s">
        <v>207</v>
      </c>
      <c r="H61" s="157" t="s">
        <v>202</v>
      </c>
      <c r="I61" s="360" t="s">
        <v>230</v>
      </c>
      <c r="J61" s="157" t="s">
        <v>203</v>
      </c>
      <c r="K61" s="161"/>
      <c r="L61" s="163">
        <f>R61/1000</f>
        <v>1413.3</v>
      </c>
      <c r="M61" s="163"/>
      <c r="N61" s="168">
        <f>K61+L61+M61</f>
        <v>1413.3</v>
      </c>
      <c r="O61" s="169"/>
      <c r="P61" s="161"/>
      <c r="Q61" s="161"/>
      <c r="R61" s="2">
        <v>1413300</v>
      </c>
    </row>
    <row r="62" spans="1:18" ht="9.75" customHeight="1">
      <c r="A62" s="152"/>
      <c r="B62" s="156"/>
      <c r="C62" s="59"/>
      <c r="D62" s="59"/>
      <c r="E62" s="157"/>
      <c r="F62" s="157"/>
      <c r="G62" s="157"/>
      <c r="H62" s="157"/>
      <c r="I62" s="157"/>
      <c r="J62" s="157"/>
      <c r="K62" s="161"/>
      <c r="L62" s="161"/>
      <c r="M62" s="163"/>
      <c r="N62" s="161"/>
      <c r="O62" s="161"/>
      <c r="P62" s="161"/>
      <c r="Q62" s="161"/>
    </row>
    <row r="63" spans="1:18">
      <c r="A63" s="150" t="s">
        <v>215</v>
      </c>
      <c r="B63" s="156"/>
      <c r="C63" s="59"/>
      <c r="D63" s="59"/>
      <c r="E63" s="157"/>
      <c r="F63" s="157"/>
      <c r="G63" s="157"/>
      <c r="H63" s="157"/>
      <c r="I63" s="157"/>
      <c r="J63" s="157"/>
      <c r="K63" s="161"/>
      <c r="L63" s="161"/>
      <c r="M63" s="163"/>
      <c r="N63" s="161"/>
      <c r="O63" s="161"/>
      <c r="P63" s="161"/>
      <c r="Q63" s="161"/>
    </row>
    <row r="64" spans="1:18" ht="6" customHeight="1">
      <c r="A64" s="152"/>
      <c r="B64" s="156"/>
      <c r="C64" s="59"/>
      <c r="D64" s="59"/>
      <c r="E64" s="157"/>
      <c r="F64" s="157"/>
      <c r="G64" s="157"/>
      <c r="H64" s="157"/>
      <c r="I64" s="157"/>
      <c r="J64" s="157"/>
      <c r="K64" s="161"/>
      <c r="L64" s="161"/>
      <c r="M64" s="163"/>
      <c r="N64" s="161"/>
      <c r="O64" s="161"/>
      <c r="P64" s="161"/>
      <c r="Q64" s="161"/>
    </row>
    <row r="65" spans="1:19" ht="33">
      <c r="A65" s="330" t="s">
        <v>188</v>
      </c>
      <c r="B65" s="798" t="s">
        <v>189</v>
      </c>
      <c r="C65" s="798"/>
      <c r="D65" s="798"/>
      <c r="E65" s="799"/>
      <c r="F65" s="366"/>
      <c r="G65" s="244"/>
      <c r="H65" s="244"/>
      <c r="I65" s="244"/>
      <c r="J65" s="244"/>
      <c r="K65" s="245">
        <f>SUM(K66:K108)</f>
        <v>4163.8852299999999</v>
      </c>
      <c r="L65" s="245">
        <f>SUM(L66:L108)</f>
        <v>85826.09861999999</v>
      </c>
      <c r="M65" s="245">
        <f>SUM(M66:M108)</f>
        <v>118231.45499</v>
      </c>
      <c r="N65" s="245">
        <f>SUM(N66:N108)</f>
        <v>208221.43883999999</v>
      </c>
      <c r="O65" s="246"/>
      <c r="P65" s="246"/>
      <c r="Q65" s="246"/>
      <c r="R65" s="316" t="s">
        <v>957</v>
      </c>
    </row>
    <row r="66" spans="1:19" ht="49.5">
      <c r="A66" s="151" t="s">
        <v>374</v>
      </c>
      <c r="B66" s="156"/>
      <c r="C66" s="59"/>
      <c r="D66" s="773" t="s">
        <v>177</v>
      </c>
      <c r="E66" s="774"/>
      <c r="F66" s="213" t="s">
        <v>253</v>
      </c>
      <c r="G66" s="157" t="s">
        <v>241</v>
      </c>
      <c r="H66" s="157" t="s">
        <v>202</v>
      </c>
      <c r="I66" s="360" t="s">
        <v>227</v>
      </c>
      <c r="J66" s="221" t="s">
        <v>917</v>
      </c>
      <c r="K66" s="163"/>
      <c r="L66" s="163">
        <v>10000</v>
      </c>
      <c r="M66" s="163"/>
      <c r="N66" s="168">
        <f t="shared" ref="N66:N96" si="15">K66+L66+M66</f>
        <v>10000</v>
      </c>
      <c r="O66" s="161"/>
      <c r="P66" s="161"/>
      <c r="Q66" s="161"/>
    </row>
    <row r="67" spans="1:19" ht="36.75" customHeight="1">
      <c r="A67" s="151" t="s">
        <v>375</v>
      </c>
      <c r="B67" s="156"/>
      <c r="C67" s="59"/>
      <c r="D67" s="372" t="s">
        <v>988</v>
      </c>
      <c r="E67" s="157"/>
      <c r="F67" s="213" t="s">
        <v>253</v>
      </c>
      <c r="G67" s="157" t="s">
        <v>241</v>
      </c>
      <c r="H67" s="157" t="s">
        <v>202</v>
      </c>
      <c r="I67" s="360" t="s">
        <v>990</v>
      </c>
      <c r="J67" s="221" t="s">
        <v>989</v>
      </c>
      <c r="K67" s="163"/>
      <c r="L67" s="163">
        <v>3000</v>
      </c>
      <c r="M67" s="163"/>
      <c r="N67" s="168">
        <f t="shared" si="15"/>
        <v>3000</v>
      </c>
      <c r="O67" s="161"/>
      <c r="P67" s="161"/>
      <c r="Q67" s="161"/>
    </row>
    <row r="68" spans="1:19" ht="49.5">
      <c r="A68" s="151" t="s">
        <v>376</v>
      </c>
      <c r="B68" s="156"/>
      <c r="C68" s="59"/>
      <c r="D68" s="800" t="s">
        <v>185</v>
      </c>
      <c r="E68" s="801"/>
      <c r="F68" s="213" t="s">
        <v>253</v>
      </c>
      <c r="G68" s="157" t="s">
        <v>241</v>
      </c>
      <c r="H68" s="157" t="s">
        <v>202</v>
      </c>
      <c r="I68" s="360" t="s">
        <v>233</v>
      </c>
      <c r="J68" s="157" t="s">
        <v>192</v>
      </c>
      <c r="K68" s="163"/>
      <c r="L68" s="163">
        <v>7200</v>
      </c>
      <c r="M68" s="163"/>
      <c r="N68" s="168">
        <f t="shared" si="15"/>
        <v>7200</v>
      </c>
      <c r="O68" s="161"/>
      <c r="P68" s="161"/>
      <c r="Q68" s="161"/>
    </row>
    <row r="69" spans="1:19" ht="53.25" customHeight="1">
      <c r="A69" s="151" t="s">
        <v>377</v>
      </c>
      <c r="B69" s="156"/>
      <c r="C69" s="59"/>
      <c r="D69" s="775" t="s">
        <v>991</v>
      </c>
      <c r="E69" s="776"/>
      <c r="F69" s="213" t="s">
        <v>253</v>
      </c>
      <c r="G69" s="157" t="s">
        <v>241</v>
      </c>
      <c r="H69" s="157" t="s">
        <v>202</v>
      </c>
      <c r="I69" s="186" t="s">
        <v>234</v>
      </c>
      <c r="J69" s="157" t="s">
        <v>198</v>
      </c>
      <c r="K69" s="163"/>
      <c r="L69" s="163">
        <v>16400</v>
      </c>
      <c r="M69" s="163">
        <v>23600</v>
      </c>
      <c r="N69" s="168">
        <f t="shared" si="15"/>
        <v>40000</v>
      </c>
      <c r="O69" s="161"/>
      <c r="P69" s="161"/>
      <c r="Q69" s="161"/>
    </row>
    <row r="70" spans="1:19" s="273" customFormat="1" ht="33" customHeight="1">
      <c r="A70" s="264" t="s">
        <v>378</v>
      </c>
      <c r="B70" s="265"/>
      <c r="C70" s="266"/>
      <c r="D70" s="775" t="s">
        <v>992</v>
      </c>
      <c r="E70" s="776"/>
      <c r="F70" s="269" t="s">
        <v>253</v>
      </c>
      <c r="G70" s="270" t="s">
        <v>241</v>
      </c>
      <c r="H70" s="270" t="s">
        <v>202</v>
      </c>
      <c r="I70" s="445" t="s">
        <v>993</v>
      </c>
      <c r="J70" s="382" t="s">
        <v>989</v>
      </c>
      <c r="K70" s="166"/>
      <c r="L70" s="166"/>
      <c r="M70" s="166">
        <f>R70/1000+1500</f>
        <v>20397.915990000001</v>
      </c>
      <c r="N70" s="271">
        <f t="shared" si="15"/>
        <v>20397.915990000001</v>
      </c>
      <c r="O70" s="268"/>
      <c r="P70" s="268"/>
      <c r="Q70" s="268"/>
      <c r="R70" s="273">
        <v>18897915.990000002</v>
      </c>
    </row>
    <row r="71" spans="1:19" ht="33" customHeight="1">
      <c r="A71" s="151" t="s">
        <v>379</v>
      </c>
      <c r="B71" s="156"/>
      <c r="C71" s="59"/>
      <c r="D71" s="773" t="s">
        <v>206</v>
      </c>
      <c r="E71" s="774"/>
      <c r="F71" s="213" t="s">
        <v>253</v>
      </c>
      <c r="G71" s="157" t="s">
        <v>207</v>
      </c>
      <c r="H71" s="157" t="s">
        <v>202</v>
      </c>
      <c r="I71" s="360" t="s">
        <v>230</v>
      </c>
      <c r="J71" s="157" t="s">
        <v>203</v>
      </c>
      <c r="K71" s="163"/>
      <c r="L71" s="163">
        <v>21735.5</v>
      </c>
      <c r="M71" s="163"/>
      <c r="N71" s="168">
        <f t="shared" si="15"/>
        <v>21735.5</v>
      </c>
      <c r="O71" s="161"/>
      <c r="P71" s="161"/>
      <c r="Q71" s="161"/>
    </row>
    <row r="72" spans="1:19" ht="33" customHeight="1">
      <c r="A72" s="172" t="s">
        <v>380</v>
      </c>
      <c r="B72" s="173"/>
      <c r="C72" s="174"/>
      <c r="D72" s="779" t="s">
        <v>913</v>
      </c>
      <c r="E72" s="780"/>
      <c r="F72" s="384" t="s">
        <v>253</v>
      </c>
      <c r="G72" s="175" t="s">
        <v>241</v>
      </c>
      <c r="H72" s="175" t="s">
        <v>240</v>
      </c>
      <c r="I72" s="394" t="s">
        <v>915</v>
      </c>
      <c r="J72" s="175" t="s">
        <v>203</v>
      </c>
      <c r="K72" s="177">
        <f>R72/1000</f>
        <v>320.88522999999998</v>
      </c>
      <c r="L72" s="177">
        <f>S72/1000</f>
        <v>198.73124999999999</v>
      </c>
      <c r="M72" s="177"/>
      <c r="N72" s="178">
        <f t="shared" si="15"/>
        <v>519.61647999999991</v>
      </c>
      <c r="O72" s="176"/>
      <c r="P72" s="176"/>
      <c r="Q72" s="176"/>
      <c r="R72" s="2">
        <v>320885.23</v>
      </c>
      <c r="S72" s="2">
        <v>198731.25</v>
      </c>
    </row>
    <row r="73" spans="1:19" ht="33" customHeight="1">
      <c r="A73" s="151" t="s">
        <v>420</v>
      </c>
      <c r="B73" s="156"/>
      <c r="C73" s="59"/>
      <c r="D73" s="775" t="s">
        <v>914</v>
      </c>
      <c r="E73" s="776"/>
      <c r="F73" s="213" t="s">
        <v>253</v>
      </c>
      <c r="G73" s="157" t="s">
        <v>241</v>
      </c>
      <c r="H73" s="157" t="s">
        <v>240</v>
      </c>
      <c r="I73" s="267" t="s">
        <v>916</v>
      </c>
      <c r="J73" s="157" t="s">
        <v>203</v>
      </c>
      <c r="K73" s="163">
        <f>R73/1000</f>
        <v>3843</v>
      </c>
      <c r="L73" s="163">
        <f>S73/1000</f>
        <v>4925.3833700000005</v>
      </c>
      <c r="M73" s="163"/>
      <c r="N73" s="168">
        <f t="shared" si="15"/>
        <v>8768.3833699999996</v>
      </c>
      <c r="O73" s="161"/>
      <c r="P73" s="161"/>
      <c r="Q73" s="161"/>
      <c r="R73" s="2">
        <v>3843000</v>
      </c>
      <c r="S73" s="2">
        <v>4925383.37</v>
      </c>
    </row>
    <row r="74" spans="1:19" ht="33" customHeight="1">
      <c r="A74" s="151" t="s">
        <v>421</v>
      </c>
      <c r="B74" s="156"/>
      <c r="C74" s="59"/>
      <c r="D74" s="775" t="s">
        <v>1010</v>
      </c>
      <c r="E74" s="776"/>
      <c r="F74" s="213" t="s">
        <v>253</v>
      </c>
      <c r="G74" s="157" t="s">
        <v>241</v>
      </c>
      <c r="H74" s="157" t="s">
        <v>202</v>
      </c>
      <c r="I74" s="360" t="s">
        <v>994</v>
      </c>
      <c r="J74" s="157" t="s">
        <v>203</v>
      </c>
      <c r="K74" s="163"/>
      <c r="L74" s="163">
        <v>5100</v>
      </c>
      <c r="M74" s="163"/>
      <c r="N74" s="168">
        <f t="shared" si="15"/>
        <v>5100</v>
      </c>
      <c r="O74" s="161"/>
      <c r="P74" s="161"/>
      <c r="Q74" s="161"/>
    </row>
    <row r="75" spans="1:19" ht="56.25" customHeight="1">
      <c r="A75" s="151" t="s">
        <v>422</v>
      </c>
      <c r="B75" s="156"/>
      <c r="C75" s="59"/>
      <c r="D75" s="773" t="s">
        <v>359</v>
      </c>
      <c r="E75" s="774"/>
      <c r="F75" s="213" t="s">
        <v>367</v>
      </c>
      <c r="G75" s="157" t="s">
        <v>190</v>
      </c>
      <c r="H75" s="157" t="s">
        <v>202</v>
      </c>
      <c r="I75" s="360" t="s">
        <v>368</v>
      </c>
      <c r="J75" s="213" t="s">
        <v>283</v>
      </c>
      <c r="K75" s="163"/>
      <c r="L75" s="163">
        <v>500</v>
      </c>
      <c r="M75" s="163"/>
      <c r="N75" s="168">
        <f t="shared" si="15"/>
        <v>500</v>
      </c>
      <c r="O75" s="161"/>
      <c r="P75" s="161"/>
      <c r="Q75" s="161"/>
    </row>
    <row r="76" spans="1:19" ht="50.25" customHeight="1">
      <c r="A76" s="151" t="s">
        <v>423</v>
      </c>
      <c r="B76" s="156"/>
      <c r="C76" s="59"/>
      <c r="D76" s="773" t="s">
        <v>361</v>
      </c>
      <c r="E76" s="774"/>
      <c r="F76" s="213" t="s">
        <v>253</v>
      </c>
      <c r="G76" s="157" t="s">
        <v>190</v>
      </c>
      <c r="H76" s="157" t="s">
        <v>202</v>
      </c>
      <c r="I76" s="360" t="s">
        <v>370</v>
      </c>
      <c r="J76" s="213" t="s">
        <v>381</v>
      </c>
      <c r="K76" s="163"/>
      <c r="L76" s="163">
        <v>500</v>
      </c>
      <c r="M76" s="163"/>
      <c r="N76" s="168">
        <f t="shared" si="15"/>
        <v>500</v>
      </c>
      <c r="O76" s="161"/>
      <c r="P76" s="161"/>
      <c r="Q76" s="161"/>
    </row>
    <row r="77" spans="1:19" ht="40.5" customHeight="1">
      <c r="A77" s="151" t="s">
        <v>432</v>
      </c>
      <c r="B77" s="156"/>
      <c r="C77" s="59"/>
      <c r="D77" s="773" t="s">
        <v>1250</v>
      </c>
      <c r="E77" s="774"/>
      <c r="F77" s="213" t="s">
        <v>253</v>
      </c>
      <c r="G77" s="157" t="s">
        <v>190</v>
      </c>
      <c r="H77" s="157" t="s">
        <v>202</v>
      </c>
      <c r="I77" s="186" t="s">
        <v>1249</v>
      </c>
      <c r="J77" s="213" t="s">
        <v>671</v>
      </c>
      <c r="K77" s="163"/>
      <c r="L77" s="163">
        <v>17.5</v>
      </c>
      <c r="M77" s="163"/>
      <c r="N77" s="168">
        <f t="shared" si="15"/>
        <v>17.5</v>
      </c>
      <c r="O77" s="161"/>
      <c r="P77" s="161"/>
      <c r="Q77" s="161"/>
    </row>
    <row r="78" spans="1:19" ht="50.25" customHeight="1">
      <c r="A78" s="151" t="s">
        <v>433</v>
      </c>
      <c r="B78" s="156"/>
      <c r="C78" s="59"/>
      <c r="D78" s="773" t="s">
        <v>1251</v>
      </c>
      <c r="E78" s="774"/>
      <c r="F78" s="213" t="s">
        <v>253</v>
      </c>
      <c r="G78" s="157" t="s">
        <v>190</v>
      </c>
      <c r="H78" s="157" t="s">
        <v>202</v>
      </c>
      <c r="I78" s="186" t="s">
        <v>1252</v>
      </c>
      <c r="J78" s="213" t="s">
        <v>671</v>
      </c>
      <c r="K78" s="163"/>
      <c r="L78" s="163">
        <v>300</v>
      </c>
      <c r="M78" s="163"/>
      <c r="N78" s="168">
        <f t="shared" si="15"/>
        <v>300</v>
      </c>
      <c r="O78" s="161"/>
      <c r="P78" s="161"/>
      <c r="Q78" s="161"/>
    </row>
    <row r="79" spans="1:19" ht="31.5" customHeight="1">
      <c r="A79" s="151" t="s">
        <v>434</v>
      </c>
      <c r="B79" s="156"/>
      <c r="C79" s="59"/>
      <c r="D79" s="773" t="s">
        <v>1253</v>
      </c>
      <c r="E79" s="774"/>
      <c r="F79" s="213" t="s">
        <v>253</v>
      </c>
      <c r="G79" s="157" t="s">
        <v>190</v>
      </c>
      <c r="H79" s="157" t="s">
        <v>202</v>
      </c>
      <c r="I79" s="360" t="s">
        <v>1254</v>
      </c>
      <c r="J79" s="213" t="s">
        <v>671</v>
      </c>
      <c r="K79" s="163"/>
      <c r="L79" s="163">
        <v>211.2</v>
      </c>
      <c r="M79" s="163"/>
      <c r="N79" s="168">
        <f t="shared" si="15"/>
        <v>211.2</v>
      </c>
      <c r="O79" s="161"/>
      <c r="P79" s="161"/>
      <c r="Q79" s="161"/>
    </row>
    <row r="80" spans="1:19" ht="27.75" customHeight="1">
      <c r="A80" s="151" t="s">
        <v>435</v>
      </c>
      <c r="B80" s="156"/>
      <c r="C80" s="59"/>
      <c r="D80" s="773" t="s">
        <v>1255</v>
      </c>
      <c r="E80" s="774"/>
      <c r="F80" s="213" t="s">
        <v>253</v>
      </c>
      <c r="G80" s="157" t="s">
        <v>190</v>
      </c>
      <c r="H80" s="157" t="s">
        <v>202</v>
      </c>
      <c r="I80" s="360" t="s">
        <v>1256</v>
      </c>
      <c r="J80" s="213" t="s">
        <v>671</v>
      </c>
      <c r="K80" s="163"/>
      <c r="L80" s="163">
        <v>37.5</v>
      </c>
      <c r="M80" s="163"/>
      <c r="N80" s="168">
        <f t="shared" si="15"/>
        <v>37.5</v>
      </c>
      <c r="O80" s="161"/>
      <c r="P80" s="161"/>
      <c r="Q80" s="161"/>
    </row>
    <row r="81" spans="1:19" ht="33.75" customHeight="1">
      <c r="A81" s="151" t="s">
        <v>437</v>
      </c>
      <c r="B81" s="156"/>
      <c r="C81" s="59"/>
      <c r="D81" s="773" t="s">
        <v>1257</v>
      </c>
      <c r="E81" s="774"/>
      <c r="F81" s="213" t="s">
        <v>253</v>
      </c>
      <c r="G81" s="157" t="s">
        <v>190</v>
      </c>
      <c r="H81" s="157" t="s">
        <v>202</v>
      </c>
      <c r="I81" s="360" t="s">
        <v>1258</v>
      </c>
      <c r="J81" s="213" t="s">
        <v>671</v>
      </c>
      <c r="K81" s="163"/>
      <c r="L81" s="163">
        <v>200</v>
      </c>
      <c r="M81" s="163"/>
      <c r="N81" s="168">
        <f t="shared" si="15"/>
        <v>200</v>
      </c>
      <c r="O81" s="161"/>
      <c r="P81" s="161"/>
      <c r="Q81" s="161"/>
    </row>
    <row r="82" spans="1:19" ht="50.25" customHeight="1">
      <c r="A82" s="151" t="s">
        <v>497</v>
      </c>
      <c r="B82" s="156"/>
      <c r="C82" s="59"/>
      <c r="D82" s="773" t="s">
        <v>1259</v>
      </c>
      <c r="E82" s="774"/>
      <c r="F82" s="213" t="s">
        <v>253</v>
      </c>
      <c r="G82" s="157" t="s">
        <v>190</v>
      </c>
      <c r="H82" s="157" t="s">
        <v>202</v>
      </c>
      <c r="I82" s="186" t="s">
        <v>1261</v>
      </c>
      <c r="J82" s="213" t="s">
        <v>671</v>
      </c>
      <c r="K82" s="163"/>
      <c r="L82" s="163">
        <v>500</v>
      </c>
      <c r="M82" s="163"/>
      <c r="N82" s="168">
        <f t="shared" si="15"/>
        <v>500</v>
      </c>
      <c r="O82" s="161"/>
      <c r="P82" s="161"/>
      <c r="Q82" s="161"/>
    </row>
    <row r="83" spans="1:19" ht="50.25" customHeight="1">
      <c r="A83" s="172" t="s">
        <v>498</v>
      </c>
      <c r="B83" s="173"/>
      <c r="C83" s="174"/>
      <c r="D83" s="777" t="s">
        <v>1260</v>
      </c>
      <c r="E83" s="778"/>
      <c r="F83" s="384" t="s">
        <v>253</v>
      </c>
      <c r="G83" s="175" t="s">
        <v>190</v>
      </c>
      <c r="H83" s="175" t="s">
        <v>202</v>
      </c>
      <c r="I83" s="392" t="s">
        <v>1262</v>
      </c>
      <c r="J83" s="384" t="s">
        <v>671</v>
      </c>
      <c r="K83" s="177"/>
      <c r="L83" s="177">
        <v>500</v>
      </c>
      <c r="M83" s="177"/>
      <c r="N83" s="178">
        <f t="shared" si="15"/>
        <v>500</v>
      </c>
      <c r="O83" s="176"/>
      <c r="P83" s="176"/>
      <c r="Q83" s="176"/>
    </row>
    <row r="84" spans="1:19" s="273" customFormat="1" ht="50.25" customHeight="1">
      <c r="A84" s="264" t="s">
        <v>507</v>
      </c>
      <c r="B84" s="265"/>
      <c r="C84" s="266"/>
      <c r="D84" s="781" t="s">
        <v>1265</v>
      </c>
      <c r="E84" s="782"/>
      <c r="F84" s="269" t="s">
        <v>253</v>
      </c>
      <c r="G84" s="270" t="s">
        <v>207</v>
      </c>
      <c r="H84" s="270" t="s">
        <v>202</v>
      </c>
      <c r="I84" s="362" t="s">
        <v>1266</v>
      </c>
      <c r="J84" s="269" t="s">
        <v>671</v>
      </c>
      <c r="K84" s="166"/>
      <c r="L84" s="166">
        <f>R84/1000</f>
        <v>13.124000000000001</v>
      </c>
      <c r="M84" s="166">
        <f>S84/1000</f>
        <v>233.53899999999999</v>
      </c>
      <c r="N84" s="271">
        <f t="shared" si="15"/>
        <v>246.66299999999998</v>
      </c>
      <c r="O84" s="268"/>
      <c r="P84" s="268"/>
      <c r="Q84" s="268"/>
      <c r="R84" s="273">
        <v>13124</v>
      </c>
      <c r="S84" s="273">
        <v>233539</v>
      </c>
    </row>
    <row r="85" spans="1:19" ht="50.25" customHeight="1">
      <c r="A85" s="151" t="s">
        <v>508</v>
      </c>
      <c r="B85" s="156"/>
      <c r="C85" s="59"/>
      <c r="D85" s="773" t="s">
        <v>1263</v>
      </c>
      <c r="E85" s="774"/>
      <c r="F85" s="213" t="s">
        <v>253</v>
      </c>
      <c r="G85" s="157" t="s">
        <v>207</v>
      </c>
      <c r="H85" s="157" t="s">
        <v>202</v>
      </c>
      <c r="I85" s="360" t="s">
        <v>1145</v>
      </c>
      <c r="J85" s="213" t="s">
        <v>671</v>
      </c>
      <c r="K85" s="163"/>
      <c r="L85" s="163">
        <f>R85/1000</f>
        <v>158.4</v>
      </c>
      <c r="M85" s="163"/>
      <c r="N85" s="168">
        <f t="shared" si="15"/>
        <v>158.4</v>
      </c>
      <c r="O85" s="161"/>
      <c r="P85" s="161"/>
      <c r="Q85" s="161"/>
      <c r="R85" s="2">
        <v>158400</v>
      </c>
    </row>
    <row r="86" spans="1:19" ht="50.25" customHeight="1">
      <c r="A86" s="151" t="s">
        <v>995</v>
      </c>
      <c r="B86" s="156"/>
      <c r="C86" s="59"/>
      <c r="D86" s="773" t="s">
        <v>1264</v>
      </c>
      <c r="E86" s="774"/>
      <c r="F86" s="213" t="s">
        <v>253</v>
      </c>
      <c r="G86" s="157" t="s">
        <v>207</v>
      </c>
      <c r="H86" s="157" t="s">
        <v>202</v>
      </c>
      <c r="I86" s="360" t="s">
        <v>1267</v>
      </c>
      <c r="J86" s="213" t="s">
        <v>671</v>
      </c>
      <c r="K86" s="163"/>
      <c r="L86" s="163">
        <f t="shared" ref="L86" si="16">R86/1000</f>
        <v>175.16</v>
      </c>
      <c r="M86" s="163"/>
      <c r="N86" s="168">
        <f t="shared" si="15"/>
        <v>175.16</v>
      </c>
      <c r="O86" s="161"/>
      <c r="P86" s="161"/>
      <c r="Q86" s="161"/>
      <c r="R86" s="2">
        <v>175160</v>
      </c>
    </row>
    <row r="87" spans="1:19" ht="50.25" customHeight="1">
      <c r="A87" s="151" t="s">
        <v>996</v>
      </c>
      <c r="B87" s="156"/>
      <c r="C87" s="59"/>
      <c r="D87" s="773" t="s">
        <v>1268</v>
      </c>
      <c r="E87" s="774"/>
      <c r="F87" s="213" t="s">
        <v>253</v>
      </c>
      <c r="G87" s="157" t="s">
        <v>444</v>
      </c>
      <c r="H87" s="157" t="s">
        <v>202</v>
      </c>
      <c r="I87" s="360" t="s">
        <v>1269</v>
      </c>
      <c r="J87" s="213" t="s">
        <v>671</v>
      </c>
      <c r="K87" s="163"/>
      <c r="L87" s="163"/>
      <c r="M87" s="163"/>
      <c r="N87" s="168"/>
      <c r="O87" s="161"/>
      <c r="P87" s="161"/>
      <c r="Q87" s="161"/>
    </row>
    <row r="88" spans="1:19" ht="33.75" customHeight="1">
      <c r="A88" s="151" t="s">
        <v>997</v>
      </c>
      <c r="B88" s="156"/>
      <c r="C88" s="59"/>
      <c r="D88" s="773" t="s">
        <v>412</v>
      </c>
      <c r="E88" s="774"/>
      <c r="F88" s="213" t="s">
        <v>253</v>
      </c>
      <c r="G88" s="157" t="s">
        <v>190</v>
      </c>
      <c r="H88" s="157" t="s">
        <v>202</v>
      </c>
      <c r="I88" s="360" t="s">
        <v>416</v>
      </c>
      <c r="J88" s="157" t="s">
        <v>282</v>
      </c>
      <c r="K88" s="163"/>
      <c r="L88" s="163"/>
      <c r="M88" s="163">
        <v>14000</v>
      </c>
      <c r="N88" s="168">
        <f t="shared" si="15"/>
        <v>14000</v>
      </c>
      <c r="O88" s="161"/>
      <c r="P88" s="161"/>
      <c r="Q88" s="161"/>
      <c r="R88" s="2">
        <v>14000000</v>
      </c>
    </row>
    <row r="89" spans="1:19" ht="53.25" customHeight="1">
      <c r="A89" s="151" t="s">
        <v>998</v>
      </c>
      <c r="B89" s="156"/>
      <c r="C89" s="59"/>
      <c r="D89" s="773" t="s">
        <v>414</v>
      </c>
      <c r="E89" s="774"/>
      <c r="F89" s="213" t="s">
        <v>253</v>
      </c>
      <c r="G89" s="157" t="s">
        <v>190</v>
      </c>
      <c r="H89" s="157" t="s">
        <v>202</v>
      </c>
      <c r="I89" s="186" t="s">
        <v>417</v>
      </c>
      <c r="J89" s="157" t="s">
        <v>282</v>
      </c>
      <c r="K89" s="163"/>
      <c r="L89" s="163"/>
      <c r="M89" s="163">
        <v>8000</v>
      </c>
      <c r="N89" s="168">
        <f t="shared" si="15"/>
        <v>8000</v>
      </c>
      <c r="O89" s="161"/>
      <c r="P89" s="161"/>
      <c r="Q89" s="161"/>
      <c r="R89" s="2">
        <v>8000000</v>
      </c>
    </row>
    <row r="90" spans="1:19" ht="33">
      <c r="A90" s="151" t="s">
        <v>1270</v>
      </c>
      <c r="B90" s="156"/>
      <c r="C90" s="59"/>
      <c r="D90" s="773" t="s">
        <v>413</v>
      </c>
      <c r="E90" s="774"/>
      <c r="F90" s="213" t="s">
        <v>253</v>
      </c>
      <c r="G90" s="157" t="s">
        <v>190</v>
      </c>
      <c r="H90" s="157" t="s">
        <v>202</v>
      </c>
      <c r="I90" s="360" t="s">
        <v>418</v>
      </c>
      <c r="J90" s="157" t="s">
        <v>282</v>
      </c>
      <c r="K90" s="163"/>
      <c r="L90" s="163"/>
      <c r="M90" s="163">
        <v>700</v>
      </c>
      <c r="N90" s="168">
        <f t="shared" si="15"/>
        <v>700</v>
      </c>
      <c r="O90" s="161"/>
      <c r="P90" s="161"/>
      <c r="Q90" s="161"/>
      <c r="R90" s="2">
        <v>700000</v>
      </c>
    </row>
    <row r="91" spans="1:19" ht="51.75" customHeight="1">
      <c r="A91" s="151" t="s">
        <v>1271</v>
      </c>
      <c r="B91" s="156"/>
      <c r="C91" s="59"/>
      <c r="D91" s="773" t="s">
        <v>415</v>
      </c>
      <c r="E91" s="774"/>
      <c r="F91" s="213" t="s">
        <v>253</v>
      </c>
      <c r="G91" s="157" t="s">
        <v>190</v>
      </c>
      <c r="H91" s="157" t="s">
        <v>202</v>
      </c>
      <c r="I91" s="360" t="s">
        <v>419</v>
      </c>
      <c r="J91" s="157" t="s">
        <v>282</v>
      </c>
      <c r="K91" s="163"/>
      <c r="L91" s="163"/>
      <c r="M91" s="163">
        <v>700</v>
      </c>
      <c r="N91" s="168">
        <f t="shared" si="15"/>
        <v>700</v>
      </c>
      <c r="O91" s="161"/>
      <c r="P91" s="161"/>
      <c r="Q91" s="161"/>
      <c r="R91" s="2">
        <v>700000</v>
      </c>
    </row>
    <row r="92" spans="1:19" ht="45" customHeight="1">
      <c r="A92" s="151" t="s">
        <v>1272</v>
      </c>
      <c r="B92" s="156"/>
      <c r="C92" s="59"/>
      <c r="D92" s="773" t="s">
        <v>424</v>
      </c>
      <c r="E92" s="774"/>
      <c r="F92" s="213" t="s">
        <v>253</v>
      </c>
      <c r="G92" s="157" t="s">
        <v>190</v>
      </c>
      <c r="H92" s="157" t="s">
        <v>202</v>
      </c>
      <c r="I92" s="360" t="s">
        <v>428</v>
      </c>
      <c r="J92" s="157" t="s">
        <v>282</v>
      </c>
      <c r="K92" s="163"/>
      <c r="L92" s="163"/>
      <c r="M92" s="163">
        <v>6000</v>
      </c>
      <c r="N92" s="168">
        <f t="shared" si="15"/>
        <v>6000</v>
      </c>
      <c r="O92" s="161"/>
      <c r="P92" s="161"/>
      <c r="Q92" s="161"/>
      <c r="R92" s="2">
        <v>6000000</v>
      </c>
    </row>
    <row r="93" spans="1:19" ht="45" customHeight="1">
      <c r="A93" s="172" t="s">
        <v>1273</v>
      </c>
      <c r="B93" s="173"/>
      <c r="C93" s="174"/>
      <c r="D93" s="777" t="s">
        <v>425</v>
      </c>
      <c r="E93" s="778"/>
      <c r="F93" s="384" t="s">
        <v>253</v>
      </c>
      <c r="G93" s="175" t="s">
        <v>190</v>
      </c>
      <c r="H93" s="175" t="s">
        <v>202</v>
      </c>
      <c r="I93" s="376" t="s">
        <v>429</v>
      </c>
      <c r="J93" s="175" t="s">
        <v>282</v>
      </c>
      <c r="K93" s="177"/>
      <c r="L93" s="177"/>
      <c r="M93" s="177">
        <v>6000</v>
      </c>
      <c r="N93" s="178">
        <f t="shared" si="15"/>
        <v>6000</v>
      </c>
      <c r="O93" s="176"/>
      <c r="P93" s="176"/>
      <c r="Q93" s="176"/>
      <c r="R93" s="2">
        <v>6000000</v>
      </c>
    </row>
    <row r="94" spans="1:19" ht="51.75" customHeight="1">
      <c r="A94" s="151" t="s">
        <v>1274</v>
      </c>
      <c r="B94" s="156"/>
      <c r="C94" s="59"/>
      <c r="D94" s="773" t="s">
        <v>426</v>
      </c>
      <c r="E94" s="774"/>
      <c r="F94" s="213" t="s">
        <v>253</v>
      </c>
      <c r="G94" s="157" t="s">
        <v>190</v>
      </c>
      <c r="H94" s="157" t="s">
        <v>202</v>
      </c>
      <c r="I94" s="360" t="s">
        <v>430</v>
      </c>
      <c r="J94" s="157" t="s">
        <v>282</v>
      </c>
      <c r="K94" s="163"/>
      <c r="L94" s="163"/>
      <c r="M94" s="163">
        <v>300</v>
      </c>
      <c r="N94" s="168">
        <f t="shared" si="15"/>
        <v>300</v>
      </c>
      <c r="O94" s="161"/>
      <c r="P94" s="161"/>
      <c r="Q94" s="161"/>
      <c r="R94" s="2">
        <v>300000</v>
      </c>
    </row>
    <row r="95" spans="1:19" ht="66.75" customHeight="1">
      <c r="A95" s="151" t="s">
        <v>1275</v>
      </c>
      <c r="B95" s="156"/>
      <c r="C95" s="59"/>
      <c r="D95" s="773" t="s">
        <v>427</v>
      </c>
      <c r="E95" s="774"/>
      <c r="F95" s="213" t="s">
        <v>253</v>
      </c>
      <c r="G95" s="157" t="s">
        <v>190</v>
      </c>
      <c r="H95" s="157" t="s">
        <v>202</v>
      </c>
      <c r="I95" s="186" t="s">
        <v>431</v>
      </c>
      <c r="J95" s="157" t="s">
        <v>282</v>
      </c>
      <c r="K95" s="163"/>
      <c r="L95" s="163"/>
      <c r="M95" s="163">
        <v>4000</v>
      </c>
      <c r="N95" s="168">
        <f t="shared" si="15"/>
        <v>4000</v>
      </c>
      <c r="O95" s="161"/>
      <c r="P95" s="161"/>
      <c r="Q95" s="161"/>
      <c r="R95" s="2">
        <v>4000000</v>
      </c>
    </row>
    <row r="96" spans="1:19" ht="26.25" customHeight="1">
      <c r="A96" s="151" t="s">
        <v>1276</v>
      </c>
      <c r="B96" s="156"/>
      <c r="C96" s="59"/>
      <c r="D96" s="773" t="s">
        <v>436</v>
      </c>
      <c r="E96" s="774"/>
      <c r="F96" s="213" t="s">
        <v>253</v>
      </c>
      <c r="G96" s="157" t="s">
        <v>190</v>
      </c>
      <c r="H96" s="157" t="s">
        <v>202</v>
      </c>
      <c r="I96" s="360" t="s">
        <v>438</v>
      </c>
      <c r="J96" s="157" t="s">
        <v>282</v>
      </c>
      <c r="K96" s="163"/>
      <c r="L96" s="163"/>
      <c r="M96" s="163">
        <v>32000</v>
      </c>
      <c r="N96" s="168">
        <f t="shared" si="15"/>
        <v>32000</v>
      </c>
      <c r="O96" s="161"/>
      <c r="P96" s="161"/>
      <c r="Q96" s="161"/>
      <c r="R96" s="2">
        <v>32000000</v>
      </c>
    </row>
    <row r="97" spans="1:18" ht="58.5" customHeight="1">
      <c r="A97" s="151" t="s">
        <v>1277</v>
      </c>
      <c r="B97" s="156"/>
      <c r="C97" s="59"/>
      <c r="D97" s="773" t="s">
        <v>486</v>
      </c>
      <c r="E97" s="774"/>
      <c r="F97" s="213"/>
      <c r="G97" s="157"/>
      <c r="H97" s="157"/>
      <c r="I97" s="186" t="s">
        <v>1009</v>
      </c>
      <c r="J97" s="157"/>
      <c r="K97" s="163"/>
      <c r="L97" s="163"/>
      <c r="M97" s="163"/>
      <c r="N97" s="168"/>
      <c r="O97" s="161"/>
      <c r="P97" s="161"/>
      <c r="Q97" s="161"/>
    </row>
    <row r="98" spans="1:18" ht="66">
      <c r="A98" s="151" t="s">
        <v>1278</v>
      </c>
      <c r="B98" s="156"/>
      <c r="C98" s="59"/>
      <c r="D98" s="359"/>
      <c r="E98" s="360" t="s">
        <v>488</v>
      </c>
      <c r="F98" s="213" t="s">
        <v>253</v>
      </c>
      <c r="G98" s="157" t="s">
        <v>190</v>
      </c>
      <c r="H98" s="157" t="s">
        <v>202</v>
      </c>
      <c r="I98" s="360"/>
      <c r="J98" s="157" t="s">
        <v>203</v>
      </c>
      <c r="K98" s="163"/>
      <c r="L98" s="163">
        <v>259.2</v>
      </c>
      <c r="M98" s="163"/>
      <c r="N98" s="168">
        <f t="shared" ref="N98:N101" si="17">K98+L98+M98</f>
        <v>259.2</v>
      </c>
      <c r="O98" s="161"/>
      <c r="P98" s="161"/>
      <c r="Q98" s="161"/>
      <c r="R98" s="2">
        <v>259200</v>
      </c>
    </row>
    <row r="99" spans="1:18" ht="33">
      <c r="A99" s="151" t="s">
        <v>1279</v>
      </c>
      <c r="B99" s="156"/>
      <c r="C99" s="59"/>
      <c r="D99" s="359"/>
      <c r="E99" s="360" t="s">
        <v>487</v>
      </c>
      <c r="F99" s="213" t="s">
        <v>253</v>
      </c>
      <c r="G99" s="157" t="s">
        <v>190</v>
      </c>
      <c r="H99" s="157" t="s">
        <v>202</v>
      </c>
      <c r="I99" s="360"/>
      <c r="J99" s="157" t="s">
        <v>203</v>
      </c>
      <c r="K99" s="163"/>
      <c r="L99" s="163">
        <v>287.39999999999998</v>
      </c>
      <c r="M99" s="163"/>
      <c r="N99" s="168">
        <f t="shared" si="17"/>
        <v>287.39999999999998</v>
      </c>
      <c r="O99" s="161"/>
      <c r="P99" s="161"/>
      <c r="Q99" s="161"/>
      <c r="R99" s="2">
        <v>287400</v>
      </c>
    </row>
    <row r="100" spans="1:18" ht="33">
      <c r="A100" s="151" t="s">
        <v>1280</v>
      </c>
      <c r="B100" s="156"/>
      <c r="C100" s="59"/>
      <c r="D100" s="359"/>
      <c r="E100" s="360" t="s">
        <v>490</v>
      </c>
      <c r="F100" s="213" t="s">
        <v>489</v>
      </c>
      <c r="G100" s="157" t="s">
        <v>190</v>
      </c>
      <c r="H100" s="157" t="s">
        <v>202</v>
      </c>
      <c r="I100" s="360"/>
      <c r="J100" s="157" t="s">
        <v>491</v>
      </c>
      <c r="K100" s="163"/>
      <c r="L100" s="163">
        <v>168</v>
      </c>
      <c r="M100" s="163"/>
      <c r="N100" s="168">
        <f t="shared" si="17"/>
        <v>168</v>
      </c>
      <c r="O100" s="161"/>
      <c r="P100" s="161"/>
      <c r="Q100" s="161"/>
      <c r="R100" s="2">
        <v>168000</v>
      </c>
    </row>
    <row r="101" spans="1:18" ht="25.5">
      <c r="A101" s="151" t="s">
        <v>1281</v>
      </c>
      <c r="B101" s="156"/>
      <c r="C101" s="59"/>
      <c r="D101" s="359"/>
      <c r="E101" s="360" t="s">
        <v>492</v>
      </c>
      <c r="F101" s="213" t="s">
        <v>253</v>
      </c>
      <c r="G101" s="157" t="s">
        <v>190</v>
      </c>
      <c r="H101" s="157" t="s">
        <v>202</v>
      </c>
      <c r="I101" s="360"/>
      <c r="J101" s="157" t="s">
        <v>203</v>
      </c>
      <c r="K101" s="163"/>
      <c r="L101" s="163">
        <v>336</v>
      </c>
      <c r="M101" s="163"/>
      <c r="N101" s="168">
        <f t="shared" si="17"/>
        <v>336</v>
      </c>
      <c r="O101" s="161"/>
      <c r="P101" s="161"/>
      <c r="Q101" s="161"/>
      <c r="R101" s="2">
        <v>336000</v>
      </c>
    </row>
    <row r="102" spans="1:18" ht="27" customHeight="1">
      <c r="A102" s="151" t="s">
        <v>1282</v>
      </c>
      <c r="B102" s="156"/>
      <c r="C102" s="59"/>
      <c r="D102" s="773" t="s">
        <v>496</v>
      </c>
      <c r="E102" s="774"/>
      <c r="F102" s="213"/>
      <c r="G102" s="157"/>
      <c r="H102" s="157"/>
      <c r="I102" s="360"/>
      <c r="J102" s="157"/>
      <c r="K102" s="163"/>
      <c r="L102" s="163"/>
      <c r="M102" s="163"/>
      <c r="N102" s="168"/>
      <c r="O102" s="161"/>
      <c r="P102" s="161"/>
      <c r="Q102" s="161"/>
      <c r="R102" s="2">
        <f>SUM(R98:R101)</f>
        <v>1050600</v>
      </c>
    </row>
    <row r="103" spans="1:18" ht="55.5" customHeight="1">
      <c r="A103" s="172" t="s">
        <v>1283</v>
      </c>
      <c r="B103" s="173"/>
      <c r="C103" s="174"/>
      <c r="D103" s="375"/>
      <c r="E103" s="376" t="s">
        <v>499</v>
      </c>
      <c r="F103" s="384"/>
      <c r="G103" s="175"/>
      <c r="H103" s="175"/>
      <c r="I103" s="376"/>
      <c r="J103" s="175"/>
      <c r="K103" s="177"/>
      <c r="L103" s="177"/>
      <c r="M103" s="177"/>
      <c r="N103" s="178"/>
      <c r="O103" s="176"/>
      <c r="P103" s="176"/>
      <c r="Q103" s="176"/>
    </row>
    <row r="104" spans="1:18" ht="48.75" customHeight="1">
      <c r="A104" s="151" t="s">
        <v>1284</v>
      </c>
      <c r="B104" s="156"/>
      <c r="C104" s="59"/>
      <c r="D104" s="359"/>
      <c r="E104" s="360" t="s">
        <v>500</v>
      </c>
      <c r="F104" s="213" t="s">
        <v>253</v>
      </c>
      <c r="G104" s="157" t="s">
        <v>190</v>
      </c>
      <c r="H104" s="157" t="s">
        <v>202</v>
      </c>
      <c r="I104" s="186" t="s">
        <v>501</v>
      </c>
      <c r="J104" s="157" t="s">
        <v>203</v>
      </c>
      <c r="K104" s="163"/>
      <c r="L104" s="163">
        <v>300</v>
      </c>
      <c r="M104" s="163"/>
      <c r="N104" s="168">
        <f t="shared" ref="N104:N108" si="18">K104+L104+M104</f>
        <v>300</v>
      </c>
      <c r="O104" s="161"/>
      <c r="P104" s="161"/>
      <c r="Q104" s="161"/>
      <c r="R104" s="2">
        <v>300000</v>
      </c>
    </row>
    <row r="105" spans="1:18" s="273" customFormat="1" ht="34.5" customHeight="1">
      <c r="A105" s="264" t="s">
        <v>1285</v>
      </c>
      <c r="B105" s="265"/>
      <c r="C105" s="266"/>
      <c r="D105" s="781" t="s">
        <v>1443</v>
      </c>
      <c r="E105" s="782"/>
      <c r="F105" s="269" t="s">
        <v>253</v>
      </c>
      <c r="G105" s="270" t="s">
        <v>240</v>
      </c>
      <c r="H105" s="270" t="s">
        <v>260</v>
      </c>
      <c r="I105" s="296" t="s">
        <v>1448</v>
      </c>
      <c r="J105" s="382" t="s">
        <v>989</v>
      </c>
      <c r="K105" s="166"/>
      <c r="L105" s="166">
        <v>1200</v>
      </c>
      <c r="M105" s="166"/>
      <c r="N105" s="271">
        <f t="shared" si="18"/>
        <v>1200</v>
      </c>
      <c r="O105" s="268"/>
      <c r="P105" s="268"/>
      <c r="Q105" s="268"/>
    </row>
    <row r="106" spans="1:18" s="273" customFormat="1" ht="40.5" customHeight="1">
      <c r="A106" s="264" t="s">
        <v>1286</v>
      </c>
      <c r="B106" s="265"/>
      <c r="C106" s="266"/>
      <c r="D106" s="781" t="s">
        <v>1446</v>
      </c>
      <c r="E106" s="782"/>
      <c r="F106" s="269" t="s">
        <v>253</v>
      </c>
      <c r="G106" s="270" t="s">
        <v>240</v>
      </c>
      <c r="H106" s="270" t="s">
        <v>260</v>
      </c>
      <c r="I106" s="296" t="s">
        <v>1447</v>
      </c>
      <c r="J106" s="382" t="s">
        <v>989</v>
      </c>
      <c r="K106" s="166"/>
      <c r="L106" s="166"/>
      <c r="M106" s="166">
        <v>2300</v>
      </c>
      <c r="N106" s="271">
        <f t="shared" si="18"/>
        <v>2300</v>
      </c>
      <c r="O106" s="268"/>
      <c r="P106" s="268"/>
      <c r="Q106" s="268"/>
    </row>
    <row r="107" spans="1:18" ht="40.5" customHeight="1">
      <c r="A107" s="151" t="s">
        <v>1444</v>
      </c>
      <c r="B107" s="156"/>
      <c r="C107" s="59"/>
      <c r="D107" s="773" t="s">
        <v>503</v>
      </c>
      <c r="E107" s="774"/>
      <c r="F107" s="213" t="s">
        <v>504</v>
      </c>
      <c r="G107" s="157" t="s">
        <v>190</v>
      </c>
      <c r="H107" s="157" t="s">
        <v>202</v>
      </c>
      <c r="I107" s="186" t="s">
        <v>505</v>
      </c>
      <c r="J107" s="157"/>
      <c r="K107" s="163"/>
      <c r="L107" s="163"/>
      <c r="M107" s="163"/>
      <c r="N107" s="168"/>
      <c r="O107" s="161"/>
      <c r="P107" s="161"/>
      <c r="Q107" s="161"/>
    </row>
    <row r="108" spans="1:18" ht="36" customHeight="1">
      <c r="A108" s="151" t="s">
        <v>1445</v>
      </c>
      <c r="B108" s="156"/>
      <c r="C108" s="59"/>
      <c r="D108" s="773" t="s">
        <v>506</v>
      </c>
      <c r="E108" s="774"/>
      <c r="F108" s="213" t="s">
        <v>489</v>
      </c>
      <c r="G108" s="157" t="s">
        <v>190</v>
      </c>
      <c r="H108" s="157" t="s">
        <v>202</v>
      </c>
      <c r="I108" s="186" t="s">
        <v>368</v>
      </c>
      <c r="J108" s="157" t="s">
        <v>283</v>
      </c>
      <c r="K108" s="163"/>
      <c r="L108" s="163">
        <v>11603</v>
      </c>
      <c r="M108" s="163"/>
      <c r="N108" s="168">
        <f t="shared" si="18"/>
        <v>11603</v>
      </c>
      <c r="O108" s="161"/>
      <c r="P108" s="161"/>
      <c r="Q108" s="161"/>
      <c r="R108" s="2">
        <v>11603000</v>
      </c>
    </row>
    <row r="109" spans="1:18" ht="9" customHeight="1">
      <c r="A109" s="152"/>
      <c r="B109" s="156"/>
      <c r="C109" s="59"/>
      <c r="D109" s="59"/>
      <c r="E109" s="157"/>
      <c r="F109" s="157"/>
      <c r="G109" s="157"/>
      <c r="H109" s="157"/>
      <c r="I109" s="157"/>
      <c r="J109" s="157"/>
      <c r="K109" s="163"/>
      <c r="L109" s="163"/>
      <c r="M109" s="163"/>
      <c r="N109" s="163"/>
      <c r="O109" s="169"/>
      <c r="P109" s="161"/>
      <c r="Q109" s="161"/>
    </row>
    <row r="110" spans="1:18" ht="33">
      <c r="A110" s="330" t="s">
        <v>173</v>
      </c>
      <c r="B110" s="795" t="s">
        <v>174</v>
      </c>
      <c r="C110" s="795"/>
      <c r="D110" s="795"/>
      <c r="E110" s="795"/>
      <c r="F110" s="369"/>
      <c r="G110" s="318"/>
      <c r="H110" s="318"/>
      <c r="I110" s="318"/>
      <c r="J110" s="318"/>
      <c r="K110" s="320">
        <f>SUM(K111:K130)</f>
        <v>1026.816</v>
      </c>
      <c r="L110" s="320">
        <f t="shared" ref="L110:M110" si="19">SUM(L111:L130)</f>
        <v>34690.343800000002</v>
      </c>
      <c r="M110" s="320">
        <f t="shared" si="19"/>
        <v>33045.949999999997</v>
      </c>
      <c r="N110" s="320">
        <f>SUM(N111:N130)</f>
        <v>68763.10980000002</v>
      </c>
      <c r="O110" s="319"/>
      <c r="P110" s="319"/>
      <c r="Q110" s="319"/>
      <c r="R110" s="316" t="s">
        <v>957</v>
      </c>
    </row>
    <row r="111" spans="1:18" ht="57" customHeight="1">
      <c r="A111" s="151" t="s">
        <v>399</v>
      </c>
      <c r="B111" s="156"/>
      <c r="C111" s="59"/>
      <c r="D111" s="773" t="s">
        <v>112</v>
      </c>
      <c r="E111" s="774"/>
      <c r="F111" s="213" t="s">
        <v>254</v>
      </c>
      <c r="G111" s="157" t="s">
        <v>241</v>
      </c>
      <c r="H111" s="157" t="s">
        <v>202</v>
      </c>
      <c r="I111" s="186" t="s">
        <v>235</v>
      </c>
      <c r="J111" s="157" t="s">
        <v>203</v>
      </c>
      <c r="K111" s="161"/>
      <c r="L111" s="165">
        <v>28019.0484</v>
      </c>
      <c r="M111" s="163"/>
      <c r="N111" s="168">
        <f>K111+L111+M111</f>
        <v>28019.0484</v>
      </c>
      <c r="O111" s="161"/>
      <c r="P111" s="161"/>
      <c r="Q111" s="161"/>
      <c r="R111" s="8"/>
    </row>
    <row r="112" spans="1:18" ht="41.25" customHeight="1">
      <c r="A112" s="151" t="s">
        <v>400</v>
      </c>
      <c r="B112" s="156"/>
      <c r="C112" s="59"/>
      <c r="D112" s="773" t="s">
        <v>185</v>
      </c>
      <c r="E112" s="774"/>
      <c r="F112" s="213" t="s">
        <v>254</v>
      </c>
      <c r="G112" s="157" t="s">
        <v>241</v>
      </c>
      <c r="H112" s="157" t="s">
        <v>202</v>
      </c>
      <c r="I112" s="360" t="s">
        <v>233</v>
      </c>
      <c r="J112" s="213" t="s">
        <v>989</v>
      </c>
      <c r="K112" s="161"/>
      <c r="L112" s="165">
        <f>R112/1000</f>
        <v>2897.8123999999998</v>
      </c>
      <c r="M112" s="163"/>
      <c r="N112" s="168">
        <f>K112+L112+M112</f>
        <v>2897.8123999999998</v>
      </c>
      <c r="O112" s="161"/>
      <c r="P112" s="161"/>
      <c r="Q112" s="161"/>
      <c r="R112" s="8">
        <v>2897812.4</v>
      </c>
    </row>
    <row r="113" spans="1:19" ht="51.75" customHeight="1">
      <c r="A113" s="151" t="s">
        <v>400</v>
      </c>
      <c r="B113" s="156"/>
      <c r="C113" s="59"/>
      <c r="D113" s="773" t="s">
        <v>199</v>
      </c>
      <c r="E113" s="774"/>
      <c r="F113" s="213" t="s">
        <v>254</v>
      </c>
      <c r="G113" s="157" t="s">
        <v>241</v>
      </c>
      <c r="H113" s="157" t="s">
        <v>202</v>
      </c>
      <c r="I113" s="360" t="s">
        <v>236</v>
      </c>
      <c r="J113" s="157" t="s">
        <v>198</v>
      </c>
      <c r="K113" s="161"/>
      <c r="L113" s="163">
        <v>2247.63</v>
      </c>
      <c r="M113" s="163">
        <v>1549.91239</v>
      </c>
      <c r="N113" s="168">
        <f>K113+L113+M113</f>
        <v>3797.5423900000001</v>
      </c>
      <c r="O113" s="161"/>
      <c r="P113" s="161"/>
      <c r="Q113" s="161"/>
      <c r="R113" s="147"/>
    </row>
    <row r="114" spans="1:19" ht="31.5" customHeight="1">
      <c r="A114" s="151" t="s">
        <v>401</v>
      </c>
      <c r="B114" s="156"/>
      <c r="C114" s="59"/>
      <c r="D114" s="775" t="s">
        <v>1100</v>
      </c>
      <c r="E114" s="776"/>
      <c r="F114" s="213" t="s">
        <v>254</v>
      </c>
      <c r="G114" s="157" t="s">
        <v>241</v>
      </c>
      <c r="H114" s="157" t="s">
        <v>202</v>
      </c>
      <c r="I114" s="360" t="s">
        <v>1101</v>
      </c>
      <c r="J114" s="213" t="s">
        <v>989</v>
      </c>
      <c r="K114" s="161"/>
      <c r="L114" s="163"/>
      <c r="M114" s="163">
        <f>R114/1000</f>
        <v>2450.08761</v>
      </c>
      <c r="N114" s="168">
        <f>K114+L114+M114</f>
        <v>2450.08761</v>
      </c>
      <c r="O114" s="161"/>
      <c r="P114" s="161"/>
      <c r="Q114" s="161"/>
      <c r="R114" s="147">
        <v>2450087.61</v>
      </c>
    </row>
    <row r="115" spans="1:19" ht="32.25" customHeight="1">
      <c r="A115" s="151" t="s">
        <v>1102</v>
      </c>
      <c r="B115" s="156"/>
      <c r="C115" s="59"/>
      <c r="D115" s="775" t="s">
        <v>988</v>
      </c>
      <c r="E115" s="776"/>
      <c r="F115" s="213" t="s">
        <v>254</v>
      </c>
      <c r="G115" s="157" t="s">
        <v>241</v>
      </c>
      <c r="H115" s="157" t="s">
        <v>202</v>
      </c>
      <c r="I115" s="374" t="s">
        <v>990</v>
      </c>
      <c r="J115" s="213" t="s">
        <v>989</v>
      </c>
      <c r="K115" s="161"/>
      <c r="L115" s="163">
        <f>R115/1000</f>
        <v>1517.453</v>
      </c>
      <c r="M115" s="163"/>
      <c r="N115" s="168">
        <f>K115+L115+M115</f>
        <v>1517.453</v>
      </c>
      <c r="O115" s="161"/>
      <c r="P115" s="161"/>
      <c r="Q115" s="161"/>
      <c r="R115" s="147">
        <v>1517453</v>
      </c>
    </row>
    <row r="116" spans="1:19" ht="37.5" customHeight="1">
      <c r="A116" s="172" t="s">
        <v>1103</v>
      </c>
      <c r="B116" s="173"/>
      <c r="C116" s="174"/>
      <c r="D116" s="777" t="s">
        <v>389</v>
      </c>
      <c r="E116" s="778"/>
      <c r="F116" s="175"/>
      <c r="G116" s="175"/>
      <c r="H116" s="175"/>
      <c r="I116" s="175"/>
      <c r="J116" s="175"/>
      <c r="K116" s="176"/>
      <c r="L116" s="176"/>
      <c r="M116" s="177"/>
      <c r="N116" s="176"/>
      <c r="O116" s="176"/>
      <c r="P116" s="176"/>
      <c r="Q116" s="176"/>
      <c r="R116" s="147"/>
    </row>
    <row r="117" spans="1:19" s="273" customFormat="1" ht="25.5">
      <c r="A117" s="151" t="s">
        <v>1104</v>
      </c>
      <c r="B117" s="265"/>
      <c r="C117" s="266"/>
      <c r="D117" s="315"/>
      <c r="E117" s="267" t="s">
        <v>464</v>
      </c>
      <c r="F117" s="269" t="s">
        <v>254</v>
      </c>
      <c r="G117" s="270" t="s">
        <v>338</v>
      </c>
      <c r="H117" s="157" t="s">
        <v>202</v>
      </c>
      <c r="I117" s="270"/>
      <c r="J117" s="270" t="s">
        <v>203</v>
      </c>
      <c r="K117" s="268"/>
      <c r="L117" s="268"/>
      <c r="M117" s="166">
        <v>2000</v>
      </c>
      <c r="N117" s="271">
        <f>K117+L117+M117</f>
        <v>2000</v>
      </c>
      <c r="O117" s="268"/>
      <c r="P117" s="268"/>
      <c r="Q117" s="268"/>
      <c r="R117" s="272">
        <v>2000000</v>
      </c>
    </row>
    <row r="118" spans="1:19" s="273" customFormat="1" ht="25.5">
      <c r="A118" s="151" t="s">
        <v>1105</v>
      </c>
      <c r="B118" s="265"/>
      <c r="C118" s="266"/>
      <c r="D118" s="315"/>
      <c r="E118" s="268" t="s">
        <v>477</v>
      </c>
      <c r="F118" s="269" t="s">
        <v>254</v>
      </c>
      <c r="G118" s="270" t="s">
        <v>338</v>
      </c>
      <c r="H118" s="157" t="s">
        <v>202</v>
      </c>
      <c r="I118" s="270"/>
      <c r="J118" s="270" t="s">
        <v>203</v>
      </c>
      <c r="K118" s="268"/>
      <c r="L118" s="268"/>
      <c r="M118" s="166">
        <f>R118/1000</f>
        <v>3972.8</v>
      </c>
      <c r="N118" s="271">
        <f>K118+L118+M118</f>
        <v>3972.8</v>
      </c>
      <c r="O118" s="268"/>
      <c r="P118" s="268"/>
      <c r="Q118" s="268"/>
      <c r="R118" s="272">
        <v>3972800</v>
      </c>
    </row>
    <row r="119" spans="1:19" ht="25.5">
      <c r="A119" s="151" t="s">
        <v>1106</v>
      </c>
      <c r="B119" s="156"/>
      <c r="C119" s="59"/>
      <c r="D119" s="373" t="s">
        <v>392</v>
      </c>
      <c r="E119" s="161"/>
      <c r="F119" s="157"/>
      <c r="G119" s="157"/>
      <c r="H119" s="157"/>
      <c r="I119" s="373" t="s">
        <v>405</v>
      </c>
      <c r="J119" s="157"/>
      <c r="K119" s="161"/>
      <c r="L119" s="161"/>
      <c r="M119" s="163"/>
      <c r="N119" s="161"/>
      <c r="O119" s="161"/>
      <c r="P119" s="161"/>
      <c r="Q119" s="161"/>
      <c r="R119" s="147">
        <v>0</v>
      </c>
    </row>
    <row r="120" spans="1:19" ht="42.75" customHeight="1">
      <c r="A120" s="151" t="s">
        <v>1107</v>
      </c>
      <c r="B120" s="156"/>
      <c r="C120" s="59"/>
      <c r="D120" s="59"/>
      <c r="E120" s="373" t="s">
        <v>393</v>
      </c>
      <c r="F120" s="213" t="s">
        <v>254</v>
      </c>
      <c r="G120" s="157" t="s">
        <v>338</v>
      </c>
      <c r="H120" s="157" t="s">
        <v>207</v>
      </c>
      <c r="I120" s="157"/>
      <c r="J120" s="221" t="s">
        <v>402</v>
      </c>
      <c r="K120" s="161"/>
      <c r="L120" s="161"/>
      <c r="M120" s="163">
        <v>1000</v>
      </c>
      <c r="N120" s="168">
        <f t="shared" ref="N120:N130" si="20">K120+L120+M120</f>
        <v>1000</v>
      </c>
      <c r="O120" s="161"/>
      <c r="P120" s="161"/>
      <c r="Q120" s="161"/>
      <c r="R120" s="147">
        <v>1000000</v>
      </c>
    </row>
    <row r="121" spans="1:19" ht="38.25">
      <c r="A121" s="151" t="s">
        <v>1108</v>
      </c>
      <c r="B121" s="156"/>
      <c r="C121" s="59"/>
      <c r="D121" s="59"/>
      <c r="E121" s="360" t="s">
        <v>394</v>
      </c>
      <c r="F121" s="213" t="s">
        <v>254</v>
      </c>
      <c r="G121" s="157" t="s">
        <v>338</v>
      </c>
      <c r="H121" s="157" t="s">
        <v>207</v>
      </c>
      <c r="I121" s="157"/>
      <c r="J121" s="221" t="s">
        <v>402</v>
      </c>
      <c r="K121" s="161"/>
      <c r="L121" s="161"/>
      <c r="M121" s="163">
        <v>48</v>
      </c>
      <c r="N121" s="168">
        <f t="shared" si="20"/>
        <v>48</v>
      </c>
      <c r="O121" s="161"/>
      <c r="P121" s="161"/>
      <c r="Q121" s="161"/>
      <c r="R121" s="147">
        <v>48000</v>
      </c>
    </row>
    <row r="122" spans="1:19" ht="38.25">
      <c r="A122" s="151" t="s">
        <v>1109</v>
      </c>
      <c r="B122" s="156"/>
      <c r="C122" s="59"/>
      <c r="D122" s="59"/>
      <c r="E122" s="373" t="s">
        <v>395</v>
      </c>
      <c r="F122" s="213" t="s">
        <v>254</v>
      </c>
      <c r="G122" s="157" t="s">
        <v>338</v>
      </c>
      <c r="H122" s="157" t="s">
        <v>207</v>
      </c>
      <c r="I122" s="157"/>
      <c r="J122" s="221" t="s">
        <v>402</v>
      </c>
      <c r="K122" s="161"/>
      <c r="L122" s="161"/>
      <c r="M122" s="163">
        <v>960</v>
      </c>
      <c r="N122" s="168">
        <f t="shared" si="20"/>
        <v>960</v>
      </c>
      <c r="O122" s="161"/>
      <c r="P122" s="161"/>
      <c r="Q122" s="161"/>
      <c r="R122" s="147">
        <v>960000</v>
      </c>
    </row>
    <row r="123" spans="1:19" ht="38.25">
      <c r="A123" s="151" t="s">
        <v>1110</v>
      </c>
      <c r="B123" s="156"/>
      <c r="C123" s="59"/>
      <c r="D123" s="59"/>
      <c r="E123" s="360" t="s">
        <v>396</v>
      </c>
      <c r="F123" s="213" t="s">
        <v>254</v>
      </c>
      <c r="G123" s="157" t="s">
        <v>338</v>
      </c>
      <c r="H123" s="157" t="s">
        <v>207</v>
      </c>
      <c r="I123" s="157"/>
      <c r="J123" s="221" t="s">
        <v>402</v>
      </c>
      <c r="K123" s="161"/>
      <c r="L123" s="161"/>
      <c r="M123" s="163">
        <v>48</v>
      </c>
      <c r="N123" s="168">
        <f t="shared" si="20"/>
        <v>48</v>
      </c>
      <c r="O123" s="161"/>
      <c r="P123" s="161"/>
      <c r="Q123" s="161"/>
      <c r="R123" s="147">
        <v>48000</v>
      </c>
    </row>
    <row r="124" spans="1:19" ht="38.25">
      <c r="A124" s="151" t="s">
        <v>1111</v>
      </c>
      <c r="B124" s="156"/>
      <c r="C124" s="59"/>
      <c r="D124" s="59"/>
      <c r="E124" s="373" t="s">
        <v>397</v>
      </c>
      <c r="F124" s="213" t="s">
        <v>254</v>
      </c>
      <c r="G124" s="157" t="s">
        <v>338</v>
      </c>
      <c r="H124" s="157" t="s">
        <v>207</v>
      </c>
      <c r="I124" s="157"/>
      <c r="J124" s="221" t="s">
        <v>402</v>
      </c>
      <c r="K124" s="161"/>
      <c r="L124" s="163">
        <v>8.4</v>
      </c>
      <c r="M124" s="163"/>
      <c r="N124" s="168">
        <f t="shared" si="20"/>
        <v>8.4</v>
      </c>
      <c r="O124" s="161"/>
      <c r="P124" s="161"/>
      <c r="Q124" s="161"/>
      <c r="R124" s="147">
        <v>8400</v>
      </c>
    </row>
    <row r="125" spans="1:19" ht="38.25">
      <c r="A125" s="151" t="s">
        <v>1112</v>
      </c>
      <c r="B125" s="156"/>
      <c r="C125" s="59"/>
      <c r="D125" s="59"/>
      <c r="E125" s="373" t="s">
        <v>390</v>
      </c>
      <c r="F125" s="213" t="s">
        <v>254</v>
      </c>
      <c r="G125" s="157" t="s">
        <v>338</v>
      </c>
      <c r="H125" s="157" t="s">
        <v>207</v>
      </c>
      <c r="I125" s="157"/>
      <c r="J125" s="221" t="s">
        <v>402</v>
      </c>
      <c r="K125" s="161"/>
      <c r="L125" s="161"/>
      <c r="M125" s="163">
        <v>349</v>
      </c>
      <c r="N125" s="168">
        <f t="shared" si="20"/>
        <v>349</v>
      </c>
      <c r="O125" s="161"/>
      <c r="P125" s="161"/>
      <c r="Q125" s="161"/>
      <c r="R125" s="147">
        <v>349000</v>
      </c>
    </row>
    <row r="126" spans="1:19" ht="42.75" customHeight="1">
      <c r="A126" s="151" t="s">
        <v>1113</v>
      </c>
      <c r="B126" s="156"/>
      <c r="C126" s="59"/>
      <c r="D126" s="59"/>
      <c r="E126" s="373" t="s">
        <v>391</v>
      </c>
      <c r="F126" s="213" t="s">
        <v>254</v>
      </c>
      <c r="G126" s="157" t="s">
        <v>338</v>
      </c>
      <c r="H126" s="157" t="s">
        <v>207</v>
      </c>
      <c r="I126" s="157"/>
      <c r="J126" s="221" t="s">
        <v>402</v>
      </c>
      <c r="K126" s="161"/>
      <c r="L126" s="161"/>
      <c r="M126" s="163">
        <v>59.4</v>
      </c>
      <c r="N126" s="168">
        <f t="shared" si="20"/>
        <v>59.4</v>
      </c>
      <c r="O126" s="161"/>
      <c r="P126" s="161"/>
      <c r="Q126" s="161"/>
      <c r="R126" s="147">
        <v>59400</v>
      </c>
      <c r="S126" s="147">
        <f>SUM(N120:N126)</f>
        <v>2472.8000000000002</v>
      </c>
    </row>
    <row r="127" spans="1:19" s="273" customFormat="1" ht="42.75" customHeight="1">
      <c r="A127" s="264" t="s">
        <v>1114</v>
      </c>
      <c r="B127" s="265"/>
      <c r="C127" s="266"/>
      <c r="D127" s="781" t="s">
        <v>398</v>
      </c>
      <c r="E127" s="782"/>
      <c r="F127" s="269" t="s">
        <v>254</v>
      </c>
      <c r="G127" s="270" t="s">
        <v>338</v>
      </c>
      <c r="H127" s="270" t="s">
        <v>207</v>
      </c>
      <c r="I127" s="296" t="s">
        <v>458</v>
      </c>
      <c r="J127" s="382" t="s">
        <v>402</v>
      </c>
      <c r="K127" s="268"/>
      <c r="L127" s="268"/>
      <c r="M127" s="166">
        <v>2300</v>
      </c>
      <c r="N127" s="271">
        <f t="shared" si="20"/>
        <v>2300</v>
      </c>
      <c r="O127" s="268"/>
      <c r="P127" s="268"/>
      <c r="Q127" s="268"/>
      <c r="R127" s="272">
        <v>1500000</v>
      </c>
    </row>
    <row r="128" spans="1:19" ht="25.5">
      <c r="A128" s="172" t="s">
        <v>1115</v>
      </c>
      <c r="B128" s="173"/>
      <c r="C128" s="174"/>
      <c r="D128" s="395" t="s">
        <v>456</v>
      </c>
      <c r="E128" s="376"/>
      <c r="F128" s="384" t="s">
        <v>254</v>
      </c>
      <c r="G128" s="175" t="s">
        <v>190</v>
      </c>
      <c r="H128" s="175" t="s">
        <v>202</v>
      </c>
      <c r="I128" s="390" t="s">
        <v>459</v>
      </c>
      <c r="J128" s="175" t="s">
        <v>283</v>
      </c>
      <c r="K128" s="176"/>
      <c r="L128" s="176"/>
      <c r="M128" s="177">
        <v>17250</v>
      </c>
      <c r="N128" s="178">
        <f t="shared" si="20"/>
        <v>17250</v>
      </c>
      <c r="O128" s="176"/>
      <c r="P128" s="176"/>
      <c r="Q128" s="176"/>
      <c r="R128" s="147">
        <v>17250000</v>
      </c>
    </row>
    <row r="129" spans="1:18" ht="25.5">
      <c r="A129" s="151" t="s">
        <v>1116</v>
      </c>
      <c r="B129" s="156"/>
      <c r="C129" s="59"/>
      <c r="D129" s="372" t="s">
        <v>457</v>
      </c>
      <c r="E129" s="360"/>
      <c r="F129" s="213" t="s">
        <v>254</v>
      </c>
      <c r="G129" s="157" t="s">
        <v>190</v>
      </c>
      <c r="H129" s="157" t="s">
        <v>202</v>
      </c>
      <c r="I129" s="373" t="s">
        <v>460</v>
      </c>
      <c r="J129" s="157" t="s">
        <v>461</v>
      </c>
      <c r="K129" s="161"/>
      <c r="L129" s="161"/>
      <c r="M129" s="163">
        <v>1058.75</v>
      </c>
      <c r="N129" s="168">
        <f t="shared" si="20"/>
        <v>1058.75</v>
      </c>
      <c r="O129" s="161"/>
      <c r="P129" s="161"/>
      <c r="Q129" s="161"/>
      <c r="R129" s="147">
        <v>1058750</v>
      </c>
    </row>
    <row r="130" spans="1:18" ht="32.25" customHeight="1">
      <c r="A130" s="151" t="s">
        <v>1117</v>
      </c>
      <c r="B130" s="156"/>
      <c r="C130" s="59"/>
      <c r="D130" s="773" t="s">
        <v>483</v>
      </c>
      <c r="E130" s="774"/>
      <c r="F130" s="213" t="s">
        <v>254</v>
      </c>
      <c r="G130" s="157" t="s">
        <v>190</v>
      </c>
      <c r="H130" s="157" t="s">
        <v>202</v>
      </c>
      <c r="I130" s="373" t="s">
        <v>484</v>
      </c>
      <c r="J130" s="157" t="s">
        <v>203</v>
      </c>
      <c r="K130" s="163">
        <v>1026.816</v>
      </c>
      <c r="L130" s="161"/>
      <c r="M130" s="163"/>
      <c r="N130" s="168">
        <f t="shared" si="20"/>
        <v>1026.816</v>
      </c>
      <c r="O130" s="161"/>
      <c r="P130" s="161"/>
      <c r="Q130" s="161"/>
      <c r="R130" s="147">
        <v>1026816</v>
      </c>
    </row>
    <row r="131" spans="1:18">
      <c r="A131" s="152"/>
      <c r="B131" s="156"/>
      <c r="C131" s="59"/>
      <c r="D131" s="59"/>
      <c r="E131" s="360"/>
      <c r="F131" s="157"/>
      <c r="G131" s="157"/>
      <c r="H131" s="157"/>
      <c r="I131" s="157"/>
      <c r="J131" s="157"/>
      <c r="K131" s="161"/>
      <c r="L131" s="161"/>
      <c r="M131" s="163"/>
      <c r="N131" s="161"/>
      <c r="O131" s="161"/>
      <c r="P131" s="161"/>
      <c r="Q131" s="161"/>
      <c r="R131" s="147"/>
    </row>
    <row r="132" spans="1:18" ht="33">
      <c r="A132" s="330" t="s">
        <v>439</v>
      </c>
      <c r="B132" s="798" t="s">
        <v>440</v>
      </c>
      <c r="C132" s="798"/>
      <c r="D132" s="798"/>
      <c r="E132" s="799"/>
      <c r="F132" s="322"/>
      <c r="G132" s="322"/>
      <c r="H132" s="322"/>
      <c r="I132" s="324"/>
      <c r="J132" s="322"/>
      <c r="K132" s="321">
        <f>SUM(K133:K134)</f>
        <v>0</v>
      </c>
      <c r="L132" s="321">
        <f t="shared" ref="L132:N132" si="21">SUM(L133:L134)</f>
        <v>369</v>
      </c>
      <c r="M132" s="321">
        <f t="shared" si="21"/>
        <v>1051.9000000000001</v>
      </c>
      <c r="N132" s="321">
        <f t="shared" si="21"/>
        <v>1420.9</v>
      </c>
      <c r="O132" s="323"/>
      <c r="P132" s="323"/>
      <c r="Q132" s="322"/>
      <c r="R132" s="147"/>
    </row>
    <row r="133" spans="1:18" ht="34.5" customHeight="1">
      <c r="A133" s="151" t="s">
        <v>1000</v>
      </c>
      <c r="B133" s="156"/>
      <c r="C133" s="59"/>
      <c r="D133" s="372" t="s">
        <v>206</v>
      </c>
      <c r="E133" s="157"/>
      <c r="F133" s="157" t="s">
        <v>1006</v>
      </c>
      <c r="G133" s="157" t="s">
        <v>207</v>
      </c>
      <c r="H133" s="157" t="s">
        <v>202</v>
      </c>
      <c r="I133" s="360" t="s">
        <v>230</v>
      </c>
      <c r="J133" s="157" t="s">
        <v>203</v>
      </c>
      <c r="K133" s="161"/>
      <c r="L133" s="163">
        <v>369</v>
      </c>
      <c r="M133" s="163"/>
      <c r="N133" s="168">
        <f t="shared" ref="N133" si="22">K133+L133+M133</f>
        <v>369</v>
      </c>
      <c r="O133" s="161"/>
      <c r="P133" s="161"/>
      <c r="Q133" s="161"/>
      <c r="R133" s="147">
        <v>1051900</v>
      </c>
    </row>
    <row r="134" spans="1:18" ht="48.75" customHeight="1">
      <c r="A134" s="151" t="s">
        <v>1139</v>
      </c>
      <c r="B134" s="156"/>
      <c r="C134" s="59"/>
      <c r="D134" s="773" t="s">
        <v>1003</v>
      </c>
      <c r="E134" s="774"/>
      <c r="F134" s="157" t="s">
        <v>1006</v>
      </c>
      <c r="G134" s="157" t="s">
        <v>190</v>
      </c>
      <c r="H134" s="157" t="s">
        <v>202</v>
      </c>
      <c r="I134" s="360" t="s">
        <v>443</v>
      </c>
      <c r="J134" s="213" t="s">
        <v>452</v>
      </c>
      <c r="K134" s="161"/>
      <c r="L134" s="161"/>
      <c r="M134" s="163">
        <v>1051.9000000000001</v>
      </c>
      <c r="N134" s="161">
        <v>1051.9000000000001</v>
      </c>
      <c r="O134" s="161"/>
      <c r="P134" s="161"/>
      <c r="Q134" s="161"/>
      <c r="R134" s="147">
        <v>1051900</v>
      </c>
    </row>
    <row r="135" spans="1:18" ht="6" customHeight="1">
      <c r="A135" s="152"/>
      <c r="B135" s="156"/>
      <c r="C135" s="59"/>
      <c r="D135" s="59"/>
      <c r="E135" s="360"/>
      <c r="F135" s="157"/>
      <c r="G135" s="157"/>
      <c r="H135" s="157"/>
      <c r="I135" s="157"/>
      <c r="J135" s="157"/>
      <c r="K135" s="161"/>
      <c r="L135" s="161"/>
      <c r="M135" s="163"/>
      <c r="N135" s="161"/>
      <c r="O135" s="161"/>
      <c r="P135" s="161"/>
      <c r="Q135" s="161"/>
      <c r="R135" s="147"/>
    </row>
    <row r="136" spans="1:18" ht="33">
      <c r="A136" s="330" t="s">
        <v>453</v>
      </c>
      <c r="B136" s="798" t="s">
        <v>454</v>
      </c>
      <c r="C136" s="798"/>
      <c r="D136" s="798"/>
      <c r="E136" s="799"/>
      <c r="F136" s="332"/>
      <c r="G136" s="332"/>
      <c r="H136" s="332"/>
      <c r="I136" s="333"/>
      <c r="J136" s="332"/>
      <c r="K136" s="321">
        <f>SUM(K137:K138)</f>
        <v>0</v>
      </c>
      <c r="L136" s="321">
        <f>SUM(L137:L138)</f>
        <v>568.5</v>
      </c>
      <c r="M136" s="321">
        <f>SUM(M137:M138)</f>
        <v>3145.7</v>
      </c>
      <c r="N136" s="321">
        <f>SUM(N137:N138)</f>
        <v>3714.2</v>
      </c>
      <c r="O136" s="321">
        <f>SUM(O138:O159)</f>
        <v>0</v>
      </c>
      <c r="P136" s="321">
        <f>SUM(P138:P159)</f>
        <v>0</v>
      </c>
      <c r="Q136" s="332"/>
      <c r="R136" s="147"/>
    </row>
    <row r="137" spans="1:18" ht="51">
      <c r="A137" s="151" t="s">
        <v>1005</v>
      </c>
      <c r="B137" s="156"/>
      <c r="C137" s="59"/>
      <c r="D137" s="773" t="s">
        <v>1004</v>
      </c>
      <c r="E137" s="774"/>
      <c r="F137" s="157" t="s">
        <v>1007</v>
      </c>
      <c r="G137" s="157" t="s">
        <v>190</v>
      </c>
      <c r="H137" s="157" t="s">
        <v>202</v>
      </c>
      <c r="I137" s="360" t="s">
        <v>443</v>
      </c>
      <c r="J137" s="221" t="s">
        <v>452</v>
      </c>
      <c r="K137" s="161"/>
      <c r="L137" s="161"/>
      <c r="M137" s="163">
        <v>3145.7</v>
      </c>
      <c r="N137" s="168">
        <f t="shared" ref="N137:N138" si="23">K137+L137+M137</f>
        <v>3145.7</v>
      </c>
      <c r="O137" s="161"/>
      <c r="P137" s="161"/>
      <c r="Q137" s="161"/>
      <c r="R137" s="147">
        <v>3145700</v>
      </c>
    </row>
    <row r="138" spans="1:18" ht="33">
      <c r="A138" s="151" t="s">
        <v>1243</v>
      </c>
      <c r="B138" s="156"/>
      <c r="C138" s="59"/>
      <c r="D138" s="372" t="s">
        <v>206</v>
      </c>
      <c r="E138" s="157"/>
      <c r="F138" s="157" t="s">
        <v>1007</v>
      </c>
      <c r="G138" s="157" t="s">
        <v>207</v>
      </c>
      <c r="H138" s="157" t="s">
        <v>202</v>
      </c>
      <c r="I138" s="360" t="s">
        <v>230</v>
      </c>
      <c r="J138" s="157" t="s">
        <v>203</v>
      </c>
      <c r="K138" s="161"/>
      <c r="L138" s="163">
        <v>568.5</v>
      </c>
      <c r="M138" s="163"/>
      <c r="N138" s="168">
        <f t="shared" si="23"/>
        <v>568.5</v>
      </c>
      <c r="O138" s="161"/>
      <c r="P138" s="161"/>
      <c r="Q138" s="161"/>
      <c r="R138" s="147"/>
    </row>
    <row r="139" spans="1:18" ht="6" customHeight="1">
      <c r="A139" s="152"/>
      <c r="B139" s="156"/>
      <c r="C139" s="59"/>
      <c r="D139" s="59"/>
      <c r="E139" s="157"/>
      <c r="F139" s="157"/>
      <c r="G139" s="157"/>
      <c r="H139" s="157"/>
      <c r="I139" s="157"/>
      <c r="J139" s="157"/>
      <c r="K139" s="161"/>
      <c r="L139" s="161"/>
      <c r="M139" s="163"/>
      <c r="N139" s="161"/>
      <c r="O139" s="161"/>
      <c r="P139" s="161"/>
      <c r="Q139" s="161"/>
      <c r="R139" s="147"/>
    </row>
    <row r="140" spans="1:18" ht="33">
      <c r="A140" s="330" t="s">
        <v>445</v>
      </c>
      <c r="B140" s="798" t="s">
        <v>446</v>
      </c>
      <c r="C140" s="798"/>
      <c r="D140" s="798"/>
      <c r="E140" s="799"/>
      <c r="F140" s="332"/>
      <c r="G140" s="334"/>
      <c r="H140" s="334"/>
      <c r="I140" s="333"/>
      <c r="J140" s="335"/>
      <c r="K140" s="321">
        <f>SUM(K141:K142)</f>
        <v>0</v>
      </c>
      <c r="L140" s="325">
        <f>SUM(L141:L142)</f>
        <v>808.51199999999994</v>
      </c>
      <c r="M140" s="325">
        <f t="shared" ref="M140:N140" si="24">SUM(M141:M142)</f>
        <v>1051.9000000000001</v>
      </c>
      <c r="N140" s="325">
        <f t="shared" si="24"/>
        <v>1860.412</v>
      </c>
      <c r="O140" s="336"/>
      <c r="P140" s="336"/>
      <c r="Q140" s="332"/>
      <c r="R140" s="147"/>
    </row>
    <row r="141" spans="1:18" ht="51">
      <c r="A141" s="151" t="s">
        <v>1001</v>
      </c>
      <c r="B141" s="156"/>
      <c r="C141" s="59"/>
      <c r="D141" s="773" t="s">
        <v>1003</v>
      </c>
      <c r="E141" s="774"/>
      <c r="F141" s="157" t="s">
        <v>448</v>
      </c>
      <c r="G141" s="157" t="s">
        <v>190</v>
      </c>
      <c r="H141" s="157" t="s">
        <v>202</v>
      </c>
      <c r="I141" s="360" t="s">
        <v>443</v>
      </c>
      <c r="J141" s="221" t="s">
        <v>452</v>
      </c>
      <c r="K141" s="161"/>
      <c r="L141" s="161"/>
      <c r="M141" s="163">
        <v>1051.9000000000001</v>
      </c>
      <c r="N141" s="168">
        <f t="shared" ref="N141:N142" si="25">K141+L141+M141</f>
        <v>1051.9000000000001</v>
      </c>
      <c r="O141" s="161"/>
      <c r="P141" s="161"/>
      <c r="Q141" s="161"/>
      <c r="R141" s="147"/>
    </row>
    <row r="142" spans="1:18" ht="33">
      <c r="A142" s="151" t="s">
        <v>1244</v>
      </c>
      <c r="B142" s="156"/>
      <c r="C142" s="59"/>
      <c r="D142" s="372" t="s">
        <v>206</v>
      </c>
      <c r="E142" s="157"/>
      <c r="F142" s="157" t="s">
        <v>448</v>
      </c>
      <c r="G142" s="157" t="s">
        <v>207</v>
      </c>
      <c r="H142" s="157" t="s">
        <v>202</v>
      </c>
      <c r="I142" s="360" t="s">
        <v>230</v>
      </c>
      <c r="J142" s="157" t="s">
        <v>203</v>
      </c>
      <c r="K142" s="161"/>
      <c r="L142" s="163">
        <v>808.51199999999994</v>
      </c>
      <c r="M142" s="163"/>
      <c r="N142" s="168">
        <f t="shared" si="25"/>
        <v>808.51199999999994</v>
      </c>
      <c r="O142" s="161"/>
      <c r="P142" s="161"/>
      <c r="Q142" s="161"/>
      <c r="R142" s="147"/>
    </row>
    <row r="143" spans="1:18">
      <c r="A143" s="43"/>
      <c r="B143" s="173"/>
      <c r="C143" s="174"/>
      <c r="D143" s="174"/>
      <c r="E143" s="175"/>
      <c r="F143" s="175"/>
      <c r="G143" s="175"/>
      <c r="H143" s="175"/>
      <c r="I143" s="175"/>
      <c r="J143" s="175"/>
      <c r="K143" s="176"/>
      <c r="L143" s="176"/>
      <c r="M143" s="177"/>
      <c r="N143" s="176"/>
      <c r="O143" s="176"/>
      <c r="P143" s="176"/>
      <c r="Q143" s="176"/>
      <c r="R143" s="147"/>
    </row>
    <row r="144" spans="1:18" ht="33">
      <c r="A144" s="330" t="s">
        <v>186</v>
      </c>
      <c r="B144" s="798" t="s">
        <v>187</v>
      </c>
      <c r="C144" s="798"/>
      <c r="D144" s="798"/>
      <c r="E144" s="799"/>
      <c r="F144" s="366"/>
      <c r="G144" s="244"/>
      <c r="H144" s="244"/>
      <c r="I144" s="244"/>
      <c r="J144" s="244"/>
      <c r="K144" s="285">
        <f>SUM(K145:K154)</f>
        <v>1026.816</v>
      </c>
      <c r="L144" s="285">
        <f t="shared" ref="L144:N144" si="26">SUM(L145:L154)</f>
        <v>12724</v>
      </c>
      <c r="M144" s="285">
        <f t="shared" si="26"/>
        <v>35506.300000000003</v>
      </c>
      <c r="N144" s="285">
        <f t="shared" si="26"/>
        <v>49257.115999999995</v>
      </c>
      <c r="O144" s="246"/>
      <c r="P144" s="246"/>
      <c r="Q144" s="246"/>
      <c r="R144" s="316" t="s">
        <v>957</v>
      </c>
    </row>
    <row r="145" spans="1:21" ht="49.5">
      <c r="A145" s="151" t="s">
        <v>408</v>
      </c>
      <c r="B145" s="156"/>
      <c r="C145" s="59"/>
      <c r="D145" s="800" t="s">
        <v>185</v>
      </c>
      <c r="E145" s="801"/>
      <c r="F145" s="249" t="s">
        <v>403</v>
      </c>
      <c r="G145" s="157" t="s">
        <v>241</v>
      </c>
      <c r="H145" s="157" t="s">
        <v>202</v>
      </c>
      <c r="I145" s="360" t="s">
        <v>233</v>
      </c>
      <c r="J145" s="221" t="s">
        <v>989</v>
      </c>
      <c r="K145" s="161"/>
      <c r="L145" s="163">
        <v>4000</v>
      </c>
      <c r="M145" s="163"/>
      <c r="N145" s="168">
        <f t="shared" ref="N145:N154" si="27">K145+L145+M145</f>
        <v>4000</v>
      </c>
      <c r="O145" s="169"/>
      <c r="P145" s="161"/>
      <c r="Q145" s="161"/>
    </row>
    <row r="146" spans="1:21" ht="25.5">
      <c r="A146" s="151" t="s">
        <v>409</v>
      </c>
      <c r="B146" s="156"/>
      <c r="C146" s="59"/>
      <c r="D146" s="372" t="s">
        <v>988</v>
      </c>
      <c r="E146" s="157"/>
      <c r="F146" s="249" t="s">
        <v>403</v>
      </c>
      <c r="G146" s="157" t="s">
        <v>241</v>
      </c>
      <c r="H146" s="157" t="s">
        <v>202</v>
      </c>
      <c r="I146" s="373" t="s">
        <v>232</v>
      </c>
      <c r="J146" s="221" t="s">
        <v>989</v>
      </c>
      <c r="K146" s="161"/>
      <c r="L146" s="163">
        <v>3000</v>
      </c>
      <c r="M146" s="163"/>
      <c r="N146" s="168">
        <f t="shared" si="27"/>
        <v>3000</v>
      </c>
      <c r="O146" s="161"/>
      <c r="P146" s="161"/>
      <c r="Q146" s="161"/>
    </row>
    <row r="147" spans="1:21" ht="33">
      <c r="A147" s="151" t="s">
        <v>410</v>
      </c>
      <c r="B147" s="156"/>
      <c r="C147" s="59"/>
      <c r="D147" s="372" t="s">
        <v>1095</v>
      </c>
      <c r="E147" s="157"/>
      <c r="F147" s="249" t="s">
        <v>403</v>
      </c>
      <c r="G147" s="213" t="s">
        <v>190</v>
      </c>
      <c r="H147" s="213" t="s">
        <v>202</v>
      </c>
      <c r="I147" s="360" t="s">
        <v>1097</v>
      </c>
      <c r="J147" s="221" t="s">
        <v>203</v>
      </c>
      <c r="K147" s="161"/>
      <c r="L147" s="163">
        <f>R147/1000</f>
        <v>3510</v>
      </c>
      <c r="M147" s="163"/>
      <c r="N147" s="168">
        <f t="shared" si="27"/>
        <v>3510</v>
      </c>
      <c r="O147" s="161"/>
      <c r="P147" s="161"/>
      <c r="Q147" s="161"/>
      <c r="R147" s="2">
        <f>1000000+1170000+740000+300000+300000</f>
        <v>3510000</v>
      </c>
      <c r="S147" s="2">
        <f>1000+1170+740+600</f>
        <v>3510</v>
      </c>
    </row>
    <row r="148" spans="1:21" ht="32.25" customHeight="1">
      <c r="A148" s="151" t="s">
        <v>411</v>
      </c>
      <c r="B148" s="156"/>
      <c r="C148" s="59"/>
      <c r="D148" s="773" t="s">
        <v>1096</v>
      </c>
      <c r="E148" s="774"/>
      <c r="F148" s="249" t="s">
        <v>403</v>
      </c>
      <c r="G148" s="213" t="s">
        <v>190</v>
      </c>
      <c r="H148" s="213" t="s">
        <v>202</v>
      </c>
      <c r="I148" s="360" t="s">
        <v>230</v>
      </c>
      <c r="J148" s="221" t="s">
        <v>203</v>
      </c>
      <c r="K148" s="161"/>
      <c r="L148" s="163">
        <f>R148/1000</f>
        <v>2214</v>
      </c>
      <c r="M148" s="163"/>
      <c r="N148" s="168">
        <f t="shared" ref="N148" si="28">K148+L148+M148</f>
        <v>2214</v>
      </c>
      <c r="O148" s="161"/>
      <c r="P148" s="161"/>
      <c r="Q148" s="161"/>
      <c r="R148" s="2">
        <v>2214000</v>
      </c>
    </row>
    <row r="149" spans="1:21" ht="38.25">
      <c r="A149" s="151" t="s">
        <v>462</v>
      </c>
      <c r="B149" s="156"/>
      <c r="C149" s="59"/>
      <c r="D149" s="372" t="s">
        <v>999</v>
      </c>
      <c r="E149" s="157"/>
      <c r="F149" s="249" t="s">
        <v>403</v>
      </c>
      <c r="G149" s="157" t="s">
        <v>207</v>
      </c>
      <c r="H149" s="157" t="s">
        <v>202</v>
      </c>
      <c r="I149" s="373" t="s">
        <v>404</v>
      </c>
      <c r="J149" s="221" t="s">
        <v>406</v>
      </c>
      <c r="K149" s="161"/>
      <c r="L149" s="161"/>
      <c r="M149" s="163">
        <v>2000</v>
      </c>
      <c r="N149" s="168">
        <f t="shared" si="27"/>
        <v>2000</v>
      </c>
      <c r="O149" s="161"/>
      <c r="P149" s="161"/>
      <c r="Q149" s="161"/>
      <c r="R149" s="2">
        <v>2000000</v>
      </c>
    </row>
    <row r="150" spans="1:21" ht="38.25">
      <c r="A150" s="151" t="s">
        <v>463</v>
      </c>
      <c r="B150" s="156"/>
      <c r="C150" s="59"/>
      <c r="D150" s="372" t="s">
        <v>392</v>
      </c>
      <c r="E150" s="157"/>
      <c r="F150" s="249" t="s">
        <v>403</v>
      </c>
      <c r="G150" s="157" t="s">
        <v>207</v>
      </c>
      <c r="H150" s="157" t="s">
        <v>202</v>
      </c>
      <c r="I150" s="373" t="s">
        <v>405</v>
      </c>
      <c r="J150" s="221" t="s">
        <v>407</v>
      </c>
      <c r="K150" s="161"/>
      <c r="L150" s="161"/>
      <c r="M150" s="163">
        <v>6231.2</v>
      </c>
      <c r="N150" s="168">
        <f t="shared" si="27"/>
        <v>6231.2</v>
      </c>
      <c r="O150" s="161"/>
      <c r="P150" s="161"/>
      <c r="Q150" s="161"/>
      <c r="R150" s="2">
        <v>6231200</v>
      </c>
      <c r="S150" s="2">
        <v>6231200</v>
      </c>
      <c r="T150" s="2">
        <f>S150/1000</f>
        <v>6231.2</v>
      </c>
    </row>
    <row r="151" spans="1:21" ht="25.5">
      <c r="A151" s="151" t="s">
        <v>481</v>
      </c>
      <c r="B151" s="156"/>
      <c r="C151" s="59"/>
      <c r="D151" s="372" t="s">
        <v>456</v>
      </c>
      <c r="E151" s="360"/>
      <c r="F151" s="249" t="s">
        <v>403</v>
      </c>
      <c r="G151" s="157" t="s">
        <v>190</v>
      </c>
      <c r="H151" s="157" t="s">
        <v>202</v>
      </c>
      <c r="I151" s="373" t="s">
        <v>459</v>
      </c>
      <c r="J151" s="157" t="s">
        <v>283</v>
      </c>
      <c r="K151" s="161"/>
      <c r="L151" s="161"/>
      <c r="M151" s="163">
        <v>14024</v>
      </c>
      <c r="N151" s="168">
        <f t="shared" si="27"/>
        <v>14024</v>
      </c>
      <c r="O151" s="161"/>
      <c r="P151" s="161"/>
      <c r="Q151" s="161"/>
      <c r="R151" s="2">
        <v>14024000</v>
      </c>
    </row>
    <row r="152" spans="1:21" ht="25.5">
      <c r="A152" s="151" t="s">
        <v>485</v>
      </c>
      <c r="B152" s="156"/>
      <c r="C152" s="59"/>
      <c r="D152" s="372" t="s">
        <v>457</v>
      </c>
      <c r="E152" s="360"/>
      <c r="F152" s="249" t="s">
        <v>403</v>
      </c>
      <c r="G152" s="157" t="s">
        <v>190</v>
      </c>
      <c r="H152" s="157" t="s">
        <v>202</v>
      </c>
      <c r="I152" s="373" t="s">
        <v>460</v>
      </c>
      <c r="J152" s="157" t="s">
        <v>461</v>
      </c>
      <c r="K152" s="161"/>
      <c r="L152" s="161"/>
      <c r="M152" s="163">
        <v>9751.1</v>
      </c>
      <c r="N152" s="168">
        <f t="shared" si="27"/>
        <v>9751.1</v>
      </c>
      <c r="O152" s="161"/>
      <c r="P152" s="161"/>
      <c r="Q152" s="161"/>
      <c r="R152" s="2">
        <v>751100</v>
      </c>
      <c r="S152" s="259">
        <v>9000000</v>
      </c>
      <c r="T152" s="143">
        <f>R152+S152</f>
        <v>9751100</v>
      </c>
    </row>
    <row r="153" spans="1:21" ht="33">
      <c r="A153" s="151" t="s">
        <v>1098</v>
      </c>
      <c r="B153" s="156"/>
      <c r="C153" s="59"/>
      <c r="D153" s="372" t="s">
        <v>480</v>
      </c>
      <c r="E153" s="157"/>
      <c r="F153" s="249" t="s">
        <v>403</v>
      </c>
      <c r="G153" s="157" t="s">
        <v>190</v>
      </c>
      <c r="H153" s="157" t="s">
        <v>202</v>
      </c>
      <c r="I153" s="360" t="s">
        <v>478</v>
      </c>
      <c r="J153" s="157" t="s">
        <v>461</v>
      </c>
      <c r="K153" s="161"/>
      <c r="L153" s="161"/>
      <c r="M153" s="163">
        <v>3500</v>
      </c>
      <c r="N153" s="168">
        <f t="shared" si="27"/>
        <v>3500</v>
      </c>
      <c r="O153" s="161"/>
      <c r="P153" s="161"/>
      <c r="Q153" s="161"/>
      <c r="R153" s="2">
        <v>3500000</v>
      </c>
    </row>
    <row r="154" spans="1:21" ht="37.5" customHeight="1">
      <c r="A154" s="151" t="s">
        <v>1099</v>
      </c>
      <c r="B154" s="156"/>
      <c r="C154" s="59"/>
      <c r="D154" s="773" t="s">
        <v>483</v>
      </c>
      <c r="E154" s="774"/>
      <c r="F154" s="249" t="s">
        <v>403</v>
      </c>
      <c r="G154" s="213" t="s">
        <v>190</v>
      </c>
      <c r="H154" s="213" t="s">
        <v>202</v>
      </c>
      <c r="I154" s="360" t="s">
        <v>484</v>
      </c>
      <c r="J154" s="213" t="s">
        <v>203</v>
      </c>
      <c r="K154" s="250">
        <v>1026.816</v>
      </c>
      <c r="L154" s="161"/>
      <c r="M154" s="163"/>
      <c r="N154" s="168">
        <f t="shared" si="27"/>
        <v>1026.816</v>
      </c>
      <c r="O154" s="161"/>
      <c r="P154" s="161"/>
      <c r="Q154" s="161"/>
    </row>
    <row r="155" spans="1:21">
      <c r="A155" s="152"/>
      <c r="B155" s="156"/>
      <c r="C155" s="59"/>
      <c r="D155" s="372"/>
      <c r="E155" s="157"/>
      <c r="F155" s="157"/>
      <c r="G155" s="157"/>
      <c r="H155" s="157"/>
      <c r="I155" s="157"/>
      <c r="J155" s="157"/>
      <c r="K155" s="161"/>
      <c r="L155" s="161"/>
      <c r="M155" s="163"/>
      <c r="N155" s="161"/>
      <c r="O155" s="161"/>
      <c r="P155" s="161"/>
      <c r="Q155" s="161"/>
    </row>
    <row r="156" spans="1:21" ht="33">
      <c r="A156" s="330" t="s">
        <v>183</v>
      </c>
      <c r="B156" s="798" t="s">
        <v>184</v>
      </c>
      <c r="C156" s="798"/>
      <c r="D156" s="798"/>
      <c r="E156" s="799"/>
      <c r="F156" s="366"/>
      <c r="G156" s="244"/>
      <c r="H156" s="244"/>
      <c r="I156" s="244"/>
      <c r="J156" s="244"/>
      <c r="K156" s="396">
        <f>SUM(K157:K166)</f>
        <v>16695.216</v>
      </c>
      <c r="L156" s="245">
        <f t="shared" ref="L156:M156" si="29">SUM(L157:L166)</f>
        <v>14706</v>
      </c>
      <c r="M156" s="245">
        <f t="shared" si="29"/>
        <v>59480</v>
      </c>
      <c r="N156" s="245">
        <f>SUM(N157:N166)</f>
        <v>90881.216</v>
      </c>
      <c r="O156" s="246"/>
      <c r="P156" s="246"/>
      <c r="Q156" s="246"/>
    </row>
    <row r="157" spans="1:21" ht="31.5" customHeight="1">
      <c r="A157" s="172" t="s">
        <v>471</v>
      </c>
      <c r="B157" s="173"/>
      <c r="C157" s="174"/>
      <c r="D157" s="395" t="s">
        <v>988</v>
      </c>
      <c r="E157" s="175"/>
      <c r="F157" s="175" t="s">
        <v>465</v>
      </c>
      <c r="G157" s="175" t="s">
        <v>241</v>
      </c>
      <c r="H157" s="175" t="s">
        <v>202</v>
      </c>
      <c r="I157" s="390" t="s">
        <v>232</v>
      </c>
      <c r="J157" s="384" t="s">
        <v>989</v>
      </c>
      <c r="K157" s="177"/>
      <c r="L157" s="177">
        <v>3000</v>
      </c>
      <c r="M157" s="177"/>
      <c r="N157" s="178">
        <f>K157+L157+M157</f>
        <v>3000</v>
      </c>
      <c r="O157" s="176"/>
      <c r="P157" s="176"/>
      <c r="Q157" s="176"/>
    </row>
    <row r="158" spans="1:21" ht="33" customHeight="1">
      <c r="A158" s="151" t="s">
        <v>472</v>
      </c>
      <c r="B158" s="156"/>
      <c r="C158" s="59"/>
      <c r="D158" s="800" t="s">
        <v>185</v>
      </c>
      <c r="E158" s="801"/>
      <c r="F158" s="157" t="s">
        <v>465</v>
      </c>
      <c r="G158" s="157" t="s">
        <v>241</v>
      </c>
      <c r="H158" s="157" t="s">
        <v>202</v>
      </c>
      <c r="I158" s="360" t="s">
        <v>233</v>
      </c>
      <c r="J158" s="213" t="s">
        <v>989</v>
      </c>
      <c r="K158" s="163"/>
      <c r="L158" s="163">
        <v>5000</v>
      </c>
      <c r="M158" s="163"/>
      <c r="N158" s="168">
        <f t="shared" ref="N158:N166" si="30">K158+L158+M158</f>
        <v>5000</v>
      </c>
      <c r="O158" s="161"/>
      <c r="P158" s="161"/>
      <c r="Q158" s="161"/>
    </row>
    <row r="159" spans="1:21" ht="72.75" customHeight="1">
      <c r="A159" s="151" t="s">
        <v>473</v>
      </c>
      <c r="B159" s="156"/>
      <c r="C159" s="59"/>
      <c r="D159" s="774" t="s">
        <v>182</v>
      </c>
      <c r="E159" s="789"/>
      <c r="F159" s="190" t="s">
        <v>465</v>
      </c>
      <c r="G159" s="190" t="s">
        <v>241</v>
      </c>
      <c r="H159" s="190" t="s">
        <v>202</v>
      </c>
      <c r="I159" s="365" t="s">
        <v>226</v>
      </c>
      <c r="J159" s="213" t="s">
        <v>989</v>
      </c>
      <c r="K159" s="191"/>
      <c r="L159" s="191">
        <v>1540</v>
      </c>
      <c r="M159" s="191"/>
      <c r="N159" s="192">
        <f t="shared" si="30"/>
        <v>1540</v>
      </c>
      <c r="O159" s="152"/>
      <c r="P159" s="152"/>
      <c r="Q159" s="152"/>
    </row>
    <row r="160" spans="1:21" ht="36" customHeight="1">
      <c r="A160" s="151" t="s">
        <v>474</v>
      </c>
      <c r="B160" s="156"/>
      <c r="C160" s="59"/>
      <c r="D160" s="773" t="s">
        <v>1096</v>
      </c>
      <c r="E160" s="774"/>
      <c r="F160" s="190" t="s">
        <v>465</v>
      </c>
      <c r="G160" s="157" t="s">
        <v>190</v>
      </c>
      <c r="H160" s="190" t="s">
        <v>202</v>
      </c>
      <c r="I160" s="360" t="s">
        <v>230</v>
      </c>
      <c r="J160" s="213" t="s">
        <v>203</v>
      </c>
      <c r="K160" s="163"/>
      <c r="L160" s="163">
        <v>5166</v>
      </c>
      <c r="M160" s="163"/>
      <c r="N160" s="192">
        <f t="shared" si="30"/>
        <v>5166</v>
      </c>
      <c r="O160" s="161"/>
      <c r="P160" s="161"/>
      <c r="Q160" s="161"/>
      <c r="R160" s="2">
        <f>738000+1845000</f>
        <v>2583000</v>
      </c>
      <c r="T160" s="2">
        <f>738+1845</f>
        <v>2583</v>
      </c>
      <c r="U160" s="2">
        <f>T160*2</f>
        <v>5166</v>
      </c>
    </row>
    <row r="161" spans="1:20" ht="30.75" customHeight="1">
      <c r="A161" s="151" t="s">
        <v>1287</v>
      </c>
      <c r="B161" s="156"/>
      <c r="C161" s="59"/>
      <c r="D161" s="773" t="s">
        <v>464</v>
      </c>
      <c r="E161" s="774"/>
      <c r="F161" s="157" t="s">
        <v>465</v>
      </c>
      <c r="G161" s="157" t="s">
        <v>190</v>
      </c>
      <c r="H161" s="157" t="s">
        <v>202</v>
      </c>
      <c r="I161" s="373" t="s">
        <v>466</v>
      </c>
      <c r="J161" s="157" t="s">
        <v>461</v>
      </c>
      <c r="K161" s="163"/>
      <c r="L161" s="163"/>
      <c r="M161" s="163">
        <v>1200</v>
      </c>
      <c r="N161" s="168">
        <f t="shared" si="30"/>
        <v>1200</v>
      </c>
      <c r="O161" s="161"/>
      <c r="P161" s="161"/>
      <c r="Q161" s="161"/>
      <c r="R161" s="2">
        <v>1200000</v>
      </c>
    </row>
    <row r="162" spans="1:20" ht="30" customHeight="1">
      <c r="A162" s="151" t="s">
        <v>1288</v>
      </c>
      <c r="B162" s="156"/>
      <c r="C162" s="59"/>
      <c r="D162" s="773" t="s">
        <v>467</v>
      </c>
      <c r="E162" s="774"/>
      <c r="F162" s="157" t="s">
        <v>465</v>
      </c>
      <c r="G162" s="157" t="s">
        <v>190</v>
      </c>
      <c r="H162" s="157" t="s">
        <v>202</v>
      </c>
      <c r="I162" s="186" t="s">
        <v>1008</v>
      </c>
      <c r="J162" s="157" t="s">
        <v>461</v>
      </c>
      <c r="K162" s="163"/>
      <c r="L162" s="163"/>
      <c r="M162" s="163">
        <v>80</v>
      </c>
      <c r="N162" s="168">
        <f t="shared" si="30"/>
        <v>80</v>
      </c>
      <c r="O162" s="161"/>
      <c r="P162" s="161"/>
      <c r="Q162" s="161"/>
      <c r="R162" s="2">
        <v>80000</v>
      </c>
    </row>
    <row r="163" spans="1:20" ht="36.75" customHeight="1">
      <c r="A163" s="151" t="s">
        <v>1289</v>
      </c>
      <c r="B163" s="156"/>
      <c r="C163" s="59"/>
      <c r="D163" s="773" t="s">
        <v>469</v>
      </c>
      <c r="E163" s="774"/>
      <c r="F163" s="157" t="s">
        <v>465</v>
      </c>
      <c r="G163" s="157" t="s">
        <v>190</v>
      </c>
      <c r="H163" s="157" t="s">
        <v>202</v>
      </c>
      <c r="I163" s="360" t="s">
        <v>470</v>
      </c>
      <c r="J163" s="157" t="s">
        <v>461</v>
      </c>
      <c r="K163" s="163"/>
      <c r="L163" s="163"/>
      <c r="M163" s="163">
        <v>29200</v>
      </c>
      <c r="N163" s="168">
        <f t="shared" si="30"/>
        <v>29200</v>
      </c>
      <c r="O163" s="161"/>
      <c r="P163" s="161"/>
      <c r="Q163" s="161"/>
      <c r="R163" s="2">
        <v>3100000</v>
      </c>
      <c r="S163" s="2">
        <v>26100000</v>
      </c>
      <c r="T163" s="2">
        <f>R163+S163</f>
        <v>29200000</v>
      </c>
    </row>
    <row r="164" spans="1:20" ht="35.25" customHeight="1">
      <c r="A164" s="151" t="s">
        <v>1290</v>
      </c>
      <c r="B164" s="156"/>
      <c r="C164" s="59"/>
      <c r="D164" s="372" t="s">
        <v>475</v>
      </c>
      <c r="E164" s="360"/>
      <c r="F164" s="157" t="s">
        <v>465</v>
      </c>
      <c r="G164" s="157" t="s">
        <v>190</v>
      </c>
      <c r="H164" s="157" t="s">
        <v>202</v>
      </c>
      <c r="I164" s="360" t="s">
        <v>478</v>
      </c>
      <c r="J164" s="157" t="s">
        <v>283</v>
      </c>
      <c r="K164" s="163"/>
      <c r="L164" s="163"/>
      <c r="M164" s="163">
        <v>29000</v>
      </c>
      <c r="N164" s="168">
        <f t="shared" si="30"/>
        <v>29000</v>
      </c>
      <c r="O164" s="161"/>
      <c r="P164" s="161"/>
      <c r="Q164" s="161"/>
      <c r="R164" s="2">
        <v>29000000</v>
      </c>
    </row>
    <row r="165" spans="1:20" ht="30.75" customHeight="1">
      <c r="A165" s="151" t="s">
        <v>1291</v>
      </c>
      <c r="B165" s="156"/>
      <c r="C165" s="59"/>
      <c r="D165" s="372" t="s">
        <v>476</v>
      </c>
      <c r="E165" s="360"/>
      <c r="F165" s="157" t="s">
        <v>465</v>
      </c>
      <c r="G165" s="157" t="s">
        <v>190</v>
      </c>
      <c r="H165" s="157" t="s">
        <v>202</v>
      </c>
      <c r="I165" s="373" t="s">
        <v>479</v>
      </c>
      <c r="J165" s="157" t="s">
        <v>203</v>
      </c>
      <c r="K165" s="398">
        <v>15668.4</v>
      </c>
      <c r="L165" s="163"/>
      <c r="M165" s="163"/>
      <c r="N165" s="168">
        <f t="shared" si="30"/>
        <v>15668.4</v>
      </c>
      <c r="O165" s="161"/>
      <c r="P165" s="161"/>
      <c r="Q165" s="161"/>
      <c r="R165" s="2">
        <v>15668400</v>
      </c>
    </row>
    <row r="166" spans="1:20" ht="33.75" customHeight="1">
      <c r="A166" s="151" t="s">
        <v>1292</v>
      </c>
      <c r="B166" s="156"/>
      <c r="C166" s="59"/>
      <c r="D166" s="773" t="s">
        <v>483</v>
      </c>
      <c r="E166" s="774"/>
      <c r="F166" s="157" t="s">
        <v>465</v>
      </c>
      <c r="G166" s="213" t="s">
        <v>190</v>
      </c>
      <c r="H166" s="213" t="s">
        <v>202</v>
      </c>
      <c r="I166" s="360" t="s">
        <v>484</v>
      </c>
      <c r="J166" s="213" t="s">
        <v>203</v>
      </c>
      <c r="K166" s="250">
        <v>1026.816</v>
      </c>
      <c r="L166" s="163"/>
      <c r="M166" s="163"/>
      <c r="N166" s="168">
        <f t="shared" si="30"/>
        <v>1026.816</v>
      </c>
      <c r="O166" s="161"/>
      <c r="P166" s="161"/>
      <c r="Q166" s="161"/>
    </row>
    <row r="167" spans="1:20" ht="6" customHeight="1">
      <c r="A167" s="150"/>
      <c r="B167" s="156"/>
      <c r="C167" s="59"/>
      <c r="D167" s="359"/>
      <c r="E167" s="360"/>
      <c r="F167" s="360"/>
      <c r="G167" s="157"/>
      <c r="H167" s="157"/>
      <c r="I167" s="157"/>
      <c r="J167" s="157"/>
      <c r="K167" s="163"/>
      <c r="L167" s="163"/>
      <c r="M167" s="163"/>
      <c r="N167" s="168"/>
      <c r="O167" s="161"/>
      <c r="P167" s="161"/>
      <c r="Q167" s="161"/>
    </row>
    <row r="168" spans="1:20" ht="31.5" customHeight="1">
      <c r="A168" s="330" t="s">
        <v>449</v>
      </c>
      <c r="B168" s="798" t="s">
        <v>450</v>
      </c>
      <c r="C168" s="798"/>
      <c r="D168" s="798"/>
      <c r="E168" s="799"/>
      <c r="F168" s="322"/>
      <c r="G168" s="322"/>
      <c r="H168" s="322"/>
      <c r="I168" s="324"/>
      <c r="J168" s="322"/>
      <c r="K168" s="321">
        <f>SUM(K169:K169)</f>
        <v>0</v>
      </c>
      <c r="L168" s="321">
        <f>SUM(L169:L170)</f>
        <v>848.7</v>
      </c>
      <c r="M168" s="321">
        <f t="shared" ref="M168:N168" si="31">SUM(M169:M170)</f>
        <v>1051.9000000000001</v>
      </c>
      <c r="N168" s="321">
        <f t="shared" si="31"/>
        <v>1900.6000000000001</v>
      </c>
      <c r="O168" s="321">
        <f>SUM(O171:O262)</f>
        <v>0</v>
      </c>
      <c r="P168" s="323"/>
      <c r="Q168" s="322"/>
    </row>
    <row r="169" spans="1:20" ht="53.25" customHeight="1">
      <c r="A169" s="151" t="s">
        <v>1002</v>
      </c>
      <c r="B169" s="156"/>
      <c r="C169" s="59"/>
      <c r="D169" s="773" t="s">
        <v>1003</v>
      </c>
      <c r="E169" s="774"/>
      <c r="F169" s="157" t="s">
        <v>451</v>
      </c>
      <c r="G169" s="157" t="s">
        <v>190</v>
      </c>
      <c r="H169" s="157" t="s">
        <v>202</v>
      </c>
      <c r="I169" s="360" t="s">
        <v>443</v>
      </c>
      <c r="J169" s="221" t="s">
        <v>452</v>
      </c>
      <c r="K169" s="161"/>
      <c r="L169" s="161"/>
      <c r="M169" s="163">
        <v>1051.9000000000001</v>
      </c>
      <c r="N169" s="168">
        <f t="shared" ref="N169:N170" si="32">K169+L169+M169</f>
        <v>1051.9000000000001</v>
      </c>
      <c r="O169" s="161"/>
      <c r="P169" s="161"/>
      <c r="Q169" s="161"/>
    </row>
    <row r="170" spans="1:20" ht="32.25" customHeight="1">
      <c r="A170" s="151" t="s">
        <v>1390</v>
      </c>
      <c r="B170" s="156"/>
      <c r="C170" s="59"/>
      <c r="D170" s="773" t="s">
        <v>1391</v>
      </c>
      <c r="E170" s="774"/>
      <c r="F170" s="157" t="s">
        <v>451</v>
      </c>
      <c r="G170" s="157" t="s">
        <v>190</v>
      </c>
      <c r="H170" s="157" t="s">
        <v>202</v>
      </c>
      <c r="I170" s="374" t="s">
        <v>1381</v>
      </c>
      <c r="J170" s="221" t="s">
        <v>203</v>
      </c>
      <c r="K170" s="161"/>
      <c r="L170" s="163">
        <v>848.7</v>
      </c>
      <c r="M170" s="163"/>
      <c r="N170" s="168">
        <f t="shared" si="32"/>
        <v>848.7</v>
      </c>
      <c r="O170" s="161"/>
      <c r="P170" s="161"/>
      <c r="Q170" s="161"/>
      <c r="S170" s="2">
        <f>424350*2</f>
        <v>848700</v>
      </c>
    </row>
    <row r="171" spans="1:20" ht="6" customHeight="1">
      <c r="A171" s="397"/>
      <c r="B171" s="173"/>
      <c r="C171" s="174"/>
      <c r="D171" s="375"/>
      <c r="E171" s="376"/>
      <c r="F171" s="376"/>
      <c r="G171" s="175"/>
      <c r="H171" s="175"/>
      <c r="I171" s="175"/>
      <c r="J171" s="175"/>
      <c r="K171" s="177"/>
      <c r="L171" s="177"/>
      <c r="M171" s="177"/>
      <c r="N171" s="178"/>
      <c r="O171" s="176"/>
      <c r="P171" s="176"/>
      <c r="Q171" s="176"/>
    </row>
    <row r="172" spans="1:20" ht="34.5" customHeight="1">
      <c r="A172" s="385" t="s">
        <v>274</v>
      </c>
      <c r="B172" s="763" t="s">
        <v>275</v>
      </c>
      <c r="C172" s="760"/>
      <c r="D172" s="760"/>
      <c r="E172" s="764"/>
      <c r="F172" s="322"/>
      <c r="G172" s="337"/>
      <c r="H172" s="337"/>
      <c r="I172" s="324"/>
      <c r="J172" s="322"/>
      <c r="K172" s="321">
        <f>SUM(K173:K195)</f>
        <v>0</v>
      </c>
      <c r="L172" s="321">
        <f t="shared" ref="L172:N172" si="33">SUM(L173:L195)</f>
        <v>14306.34951</v>
      </c>
      <c r="M172" s="321">
        <f t="shared" si="33"/>
        <v>0</v>
      </c>
      <c r="N172" s="321">
        <f t="shared" si="33"/>
        <v>14306.34951</v>
      </c>
      <c r="O172" s="321"/>
      <c r="P172" s="321"/>
      <c r="Q172" s="342"/>
    </row>
    <row r="173" spans="1:20" s="273" customFormat="1" ht="51" customHeight="1">
      <c r="A173" s="386" t="s">
        <v>1166</v>
      </c>
      <c r="B173" s="346"/>
      <c r="C173" s="346"/>
      <c r="D173" s="775" t="s">
        <v>1140</v>
      </c>
      <c r="E173" s="776"/>
      <c r="F173" s="213" t="s">
        <v>351</v>
      </c>
      <c r="G173" s="157" t="s">
        <v>190</v>
      </c>
      <c r="H173" s="157" t="s">
        <v>202</v>
      </c>
      <c r="I173" s="349" t="s">
        <v>1141</v>
      </c>
      <c r="J173" s="249" t="s">
        <v>671</v>
      </c>
      <c r="K173" s="347"/>
      <c r="L173" s="350">
        <v>3000</v>
      </c>
      <c r="M173" s="347"/>
      <c r="N173" s="168">
        <f t="shared" ref="N173:N186" si="34">K173+L173+M173</f>
        <v>3000</v>
      </c>
      <c r="O173" s="347"/>
      <c r="P173" s="347"/>
      <c r="Q173" s="348"/>
    </row>
    <row r="174" spans="1:20" s="273" customFormat="1" ht="34.5" customHeight="1">
      <c r="A174" s="386" t="s">
        <v>1169</v>
      </c>
      <c r="B174" s="363"/>
      <c r="C174" s="363"/>
      <c r="D174" s="775" t="s">
        <v>1155</v>
      </c>
      <c r="E174" s="776"/>
      <c r="F174" s="213" t="s">
        <v>351</v>
      </c>
      <c r="G174" s="351" t="s">
        <v>241</v>
      </c>
      <c r="H174" s="157" t="s">
        <v>202</v>
      </c>
      <c r="I174" s="349" t="s">
        <v>1142</v>
      </c>
      <c r="J174" s="249" t="s">
        <v>671</v>
      </c>
      <c r="K174" s="350"/>
      <c r="L174" s="350">
        <v>15</v>
      </c>
      <c r="M174" s="350"/>
      <c r="N174" s="168">
        <f t="shared" si="34"/>
        <v>15</v>
      </c>
      <c r="O174" s="350"/>
      <c r="P174" s="350"/>
      <c r="Q174" s="352"/>
    </row>
    <row r="175" spans="1:20" s="273" customFormat="1" ht="34.5" customHeight="1">
      <c r="A175" s="386" t="s">
        <v>1170</v>
      </c>
      <c r="B175" s="363"/>
      <c r="C175" s="363"/>
      <c r="D175" s="775" t="s">
        <v>1156</v>
      </c>
      <c r="E175" s="776"/>
      <c r="F175" s="213" t="s">
        <v>351</v>
      </c>
      <c r="G175" s="351" t="s">
        <v>241</v>
      </c>
      <c r="H175" s="157" t="s">
        <v>202</v>
      </c>
      <c r="I175" s="349" t="s">
        <v>1143</v>
      </c>
      <c r="J175" s="249" t="s">
        <v>671</v>
      </c>
      <c r="K175" s="350"/>
      <c r="L175" s="350">
        <v>100</v>
      </c>
      <c r="M175" s="350"/>
      <c r="N175" s="168">
        <f t="shared" si="34"/>
        <v>100</v>
      </c>
      <c r="O175" s="350"/>
      <c r="P175" s="350"/>
      <c r="Q175" s="352"/>
    </row>
    <row r="176" spans="1:20" s="273" customFormat="1" ht="34.5" customHeight="1">
      <c r="A176" s="386" t="s">
        <v>1171</v>
      </c>
      <c r="B176" s="363"/>
      <c r="C176" s="363"/>
      <c r="D176" s="775" t="s">
        <v>1144</v>
      </c>
      <c r="E176" s="776"/>
      <c r="F176" s="213" t="s">
        <v>351</v>
      </c>
      <c r="G176" s="351" t="s">
        <v>241</v>
      </c>
      <c r="H176" s="157" t="s">
        <v>202</v>
      </c>
      <c r="I176" s="349" t="s">
        <v>1145</v>
      </c>
      <c r="J176" s="249" t="s">
        <v>671</v>
      </c>
      <c r="K176" s="350"/>
      <c r="L176" s="350">
        <f>641-312</f>
        <v>329</v>
      </c>
      <c r="M176" s="350"/>
      <c r="N176" s="168">
        <f t="shared" si="34"/>
        <v>329</v>
      </c>
      <c r="O176" s="350"/>
      <c r="P176" s="350"/>
      <c r="Q176" s="352"/>
    </row>
    <row r="177" spans="1:18" s="273" customFormat="1" ht="51" customHeight="1">
      <c r="A177" s="386" t="s">
        <v>1172</v>
      </c>
      <c r="B177" s="363"/>
      <c r="C177" s="363"/>
      <c r="D177" s="775" t="s">
        <v>1157</v>
      </c>
      <c r="E177" s="776"/>
      <c r="F177" s="213" t="s">
        <v>351</v>
      </c>
      <c r="G177" s="351" t="s">
        <v>241</v>
      </c>
      <c r="H177" s="157" t="s">
        <v>202</v>
      </c>
      <c r="I177" s="349" t="s">
        <v>1146</v>
      </c>
      <c r="J177" s="249" t="s">
        <v>671</v>
      </c>
      <c r="K177" s="350"/>
      <c r="L177" s="350">
        <v>75</v>
      </c>
      <c r="M177" s="350"/>
      <c r="N177" s="168">
        <f t="shared" si="34"/>
        <v>75</v>
      </c>
      <c r="O177" s="350"/>
      <c r="P177" s="350"/>
      <c r="Q177" s="249"/>
    </row>
    <row r="178" spans="1:18" s="273" customFormat="1" ht="34.5" customHeight="1">
      <c r="A178" s="386" t="s">
        <v>1173</v>
      </c>
      <c r="B178" s="363"/>
      <c r="C178" s="363"/>
      <c r="D178" s="775" t="s">
        <v>1147</v>
      </c>
      <c r="E178" s="776"/>
      <c r="F178" s="213" t="s">
        <v>351</v>
      </c>
      <c r="G178" s="351" t="s">
        <v>241</v>
      </c>
      <c r="H178" s="157" t="s">
        <v>202</v>
      </c>
      <c r="I178" s="349" t="s">
        <v>1148</v>
      </c>
      <c r="J178" s="249" t="s">
        <v>671</v>
      </c>
      <c r="K178" s="350"/>
      <c r="L178" s="350">
        <v>250.49951000000001</v>
      </c>
      <c r="M178" s="350"/>
      <c r="N178" s="168">
        <f t="shared" si="34"/>
        <v>250.49951000000001</v>
      </c>
      <c r="O178" s="350"/>
      <c r="P178" s="350"/>
      <c r="Q178" s="249"/>
    </row>
    <row r="179" spans="1:18" s="273" customFormat="1" ht="51.75" customHeight="1">
      <c r="A179" s="386" t="s">
        <v>1174</v>
      </c>
      <c r="B179" s="363"/>
      <c r="C179" s="363"/>
      <c r="D179" s="775" t="s">
        <v>1158</v>
      </c>
      <c r="E179" s="776"/>
      <c r="F179" s="213" t="s">
        <v>351</v>
      </c>
      <c r="G179" s="157" t="s">
        <v>190</v>
      </c>
      <c r="H179" s="157" t="s">
        <v>202</v>
      </c>
      <c r="I179" s="349" t="s">
        <v>1149</v>
      </c>
      <c r="J179" s="249" t="s">
        <v>671</v>
      </c>
      <c r="K179" s="350"/>
      <c r="L179" s="350">
        <v>300</v>
      </c>
      <c r="M179" s="350"/>
      <c r="N179" s="350">
        <f t="shared" si="34"/>
        <v>300</v>
      </c>
      <c r="O179" s="350"/>
      <c r="P179" s="350"/>
      <c r="Q179" s="249"/>
    </row>
    <row r="180" spans="1:18" s="273" customFormat="1" ht="51.75" customHeight="1">
      <c r="A180" s="386" t="s">
        <v>1175</v>
      </c>
      <c r="B180" s="363"/>
      <c r="C180" s="363"/>
      <c r="D180" s="775" t="s">
        <v>1150</v>
      </c>
      <c r="E180" s="776"/>
      <c r="F180" s="213" t="s">
        <v>351</v>
      </c>
      <c r="G180" s="157" t="s">
        <v>190</v>
      </c>
      <c r="H180" s="157" t="s">
        <v>202</v>
      </c>
      <c r="I180" s="349" t="s">
        <v>1151</v>
      </c>
      <c r="J180" s="249" t="s">
        <v>671</v>
      </c>
      <c r="K180" s="350"/>
      <c r="L180" s="350">
        <v>100</v>
      </c>
      <c r="M180" s="350"/>
      <c r="N180" s="350">
        <f t="shared" si="34"/>
        <v>100</v>
      </c>
      <c r="O180" s="350"/>
      <c r="P180" s="350"/>
      <c r="Q180" s="249"/>
    </row>
    <row r="181" spans="1:18" s="273" customFormat="1" ht="42" customHeight="1">
      <c r="A181" s="386" t="s">
        <v>1176</v>
      </c>
      <c r="B181" s="363"/>
      <c r="C181" s="363"/>
      <c r="D181" s="775" t="s">
        <v>1152</v>
      </c>
      <c r="E181" s="776"/>
      <c r="F181" s="213" t="s">
        <v>351</v>
      </c>
      <c r="G181" s="157" t="s">
        <v>190</v>
      </c>
      <c r="H181" s="157" t="s">
        <v>202</v>
      </c>
      <c r="I181" s="349" t="s">
        <v>1153</v>
      </c>
      <c r="J181" s="249" t="s">
        <v>672</v>
      </c>
      <c r="K181" s="350"/>
      <c r="L181" s="350">
        <v>188.4</v>
      </c>
      <c r="M181" s="350"/>
      <c r="N181" s="350">
        <f t="shared" si="34"/>
        <v>188.4</v>
      </c>
      <c r="O181" s="350"/>
      <c r="P181" s="350"/>
      <c r="Q181" s="249"/>
    </row>
    <row r="182" spans="1:18" s="273" customFormat="1" ht="54" customHeight="1">
      <c r="A182" s="399" t="s">
        <v>1177</v>
      </c>
      <c r="B182" s="400"/>
      <c r="C182" s="400"/>
      <c r="D182" s="779" t="s">
        <v>1154</v>
      </c>
      <c r="E182" s="780"/>
      <c r="F182" s="384" t="s">
        <v>351</v>
      </c>
      <c r="G182" s="175" t="s">
        <v>190</v>
      </c>
      <c r="H182" s="175" t="s">
        <v>202</v>
      </c>
      <c r="I182" s="401" t="s">
        <v>1159</v>
      </c>
      <c r="J182" s="402" t="s">
        <v>672</v>
      </c>
      <c r="K182" s="403"/>
      <c r="L182" s="403">
        <v>55</v>
      </c>
      <c r="M182" s="403"/>
      <c r="N182" s="403">
        <f t="shared" si="34"/>
        <v>55</v>
      </c>
      <c r="O182" s="403"/>
      <c r="P182" s="403"/>
      <c r="Q182" s="402"/>
    </row>
    <row r="183" spans="1:18" s="273" customFormat="1" ht="50.25" customHeight="1">
      <c r="A183" s="386" t="s">
        <v>1178</v>
      </c>
      <c r="B183" s="363"/>
      <c r="C183" s="363"/>
      <c r="D183" s="775" t="s">
        <v>1160</v>
      </c>
      <c r="E183" s="776"/>
      <c r="F183" s="213" t="s">
        <v>351</v>
      </c>
      <c r="G183" s="157" t="s">
        <v>240</v>
      </c>
      <c r="H183" s="157" t="s">
        <v>202</v>
      </c>
      <c r="I183" s="349" t="s">
        <v>1161</v>
      </c>
      <c r="J183" s="249" t="s">
        <v>672</v>
      </c>
      <c r="K183" s="350"/>
      <c r="L183" s="350">
        <f>R183/1000</f>
        <v>2993.45</v>
      </c>
      <c r="M183" s="350"/>
      <c r="N183" s="350">
        <f t="shared" si="34"/>
        <v>2993.45</v>
      </c>
      <c r="O183" s="350"/>
      <c r="P183" s="350"/>
      <c r="Q183" s="249"/>
      <c r="R183" s="273">
        <v>2993450</v>
      </c>
    </row>
    <row r="184" spans="1:18" s="273" customFormat="1" ht="42" customHeight="1">
      <c r="A184" s="386" t="s">
        <v>1179</v>
      </c>
      <c r="B184" s="363"/>
      <c r="C184" s="363"/>
      <c r="D184" s="775" t="s">
        <v>1162</v>
      </c>
      <c r="E184" s="776"/>
      <c r="F184" s="213" t="s">
        <v>351</v>
      </c>
      <c r="G184" s="157" t="s">
        <v>240</v>
      </c>
      <c r="H184" s="157" t="s">
        <v>202</v>
      </c>
      <c r="I184" s="349" t="s">
        <v>1163</v>
      </c>
      <c r="J184" s="249" t="s">
        <v>672</v>
      </c>
      <c r="K184" s="350"/>
      <c r="L184" s="350">
        <v>1200</v>
      </c>
      <c r="M184" s="350"/>
      <c r="N184" s="350">
        <f t="shared" si="34"/>
        <v>1200</v>
      </c>
      <c r="O184" s="350"/>
      <c r="P184" s="350"/>
      <c r="Q184" s="249"/>
    </row>
    <row r="185" spans="1:18" s="273" customFormat="1" ht="34.5" customHeight="1">
      <c r="A185" s="386" t="s">
        <v>1180</v>
      </c>
      <c r="B185" s="363"/>
      <c r="C185" s="363"/>
      <c r="D185" s="775" t="s">
        <v>1164</v>
      </c>
      <c r="E185" s="776"/>
      <c r="F185" s="213" t="s">
        <v>351</v>
      </c>
      <c r="G185" s="157" t="s">
        <v>240</v>
      </c>
      <c r="H185" s="157" t="s">
        <v>202</v>
      </c>
      <c r="I185" s="349" t="s">
        <v>1165</v>
      </c>
      <c r="J185" s="249" t="s">
        <v>672</v>
      </c>
      <c r="K185" s="350"/>
      <c r="L185" s="350">
        <v>100</v>
      </c>
      <c r="M185" s="350"/>
      <c r="N185" s="350">
        <f t="shared" si="34"/>
        <v>100</v>
      </c>
      <c r="O185" s="350"/>
      <c r="P185" s="350"/>
      <c r="Q185" s="249"/>
    </row>
    <row r="186" spans="1:18" s="273" customFormat="1" ht="34.5" customHeight="1">
      <c r="A186" s="386" t="s">
        <v>1181</v>
      </c>
      <c r="B186" s="363"/>
      <c r="C186" s="363"/>
      <c r="D186" s="775" t="s">
        <v>1167</v>
      </c>
      <c r="E186" s="776"/>
      <c r="F186" s="213" t="s">
        <v>351</v>
      </c>
      <c r="G186" s="157" t="s">
        <v>240</v>
      </c>
      <c r="H186" s="157" t="s">
        <v>202</v>
      </c>
      <c r="I186" s="349" t="s">
        <v>1168</v>
      </c>
      <c r="J186" s="157" t="s">
        <v>203</v>
      </c>
      <c r="K186" s="350"/>
      <c r="L186" s="350">
        <v>600</v>
      </c>
      <c r="M186" s="350"/>
      <c r="N186" s="350">
        <f t="shared" si="34"/>
        <v>600</v>
      </c>
      <c r="O186" s="350"/>
      <c r="P186" s="350"/>
      <c r="Q186" s="249"/>
    </row>
    <row r="187" spans="1:18" ht="32.25" customHeight="1">
      <c r="A187" s="386" t="s">
        <v>1182</v>
      </c>
      <c r="B187" s="156"/>
      <c r="C187" s="59"/>
      <c r="D187" s="773" t="s">
        <v>276</v>
      </c>
      <c r="E187" s="774"/>
      <c r="F187" s="213" t="s">
        <v>278</v>
      </c>
      <c r="G187" s="157" t="s">
        <v>190</v>
      </c>
      <c r="H187" s="157" t="s">
        <v>202</v>
      </c>
      <c r="I187" s="373" t="s">
        <v>279</v>
      </c>
      <c r="J187" s="157" t="s">
        <v>203</v>
      </c>
      <c r="K187" s="163"/>
      <c r="L187" s="163">
        <v>1000</v>
      </c>
      <c r="M187" s="163"/>
      <c r="N187" s="168">
        <f t="shared" ref="N187" si="35">K187+L187+M187</f>
        <v>1000</v>
      </c>
      <c r="O187" s="161"/>
      <c r="P187" s="161"/>
      <c r="Q187" s="161"/>
    </row>
    <row r="188" spans="1:18" ht="52.5" customHeight="1">
      <c r="A188" s="386" t="s">
        <v>1183</v>
      </c>
      <c r="B188" s="156"/>
      <c r="C188" s="59"/>
      <c r="D188" s="773" t="s">
        <v>349</v>
      </c>
      <c r="E188" s="774"/>
      <c r="F188" s="157" t="s">
        <v>277</v>
      </c>
      <c r="G188" s="157" t="s">
        <v>190</v>
      </c>
      <c r="H188" s="157" t="s">
        <v>202</v>
      </c>
      <c r="I188" s="360" t="s">
        <v>356</v>
      </c>
      <c r="J188" s="213" t="s">
        <v>358</v>
      </c>
      <c r="K188" s="163"/>
      <c r="L188" s="163">
        <v>500</v>
      </c>
      <c r="M188" s="163"/>
      <c r="N188" s="168">
        <f t="shared" ref="N188:N195" si="36">K188+L188+M188</f>
        <v>500</v>
      </c>
      <c r="O188" s="161"/>
      <c r="P188" s="161"/>
      <c r="Q188" s="161"/>
    </row>
    <row r="189" spans="1:18" ht="35.25" customHeight="1">
      <c r="A189" s="386" t="s">
        <v>1184</v>
      </c>
      <c r="B189" s="156"/>
      <c r="C189" s="59"/>
      <c r="D189" s="773" t="s">
        <v>663</v>
      </c>
      <c r="E189" s="774"/>
      <c r="F189" s="360"/>
      <c r="G189" s="157"/>
      <c r="H189" s="157"/>
      <c r="I189" s="360" t="s">
        <v>670</v>
      </c>
      <c r="J189" s="157"/>
      <c r="K189" s="163"/>
      <c r="L189" s="163"/>
      <c r="M189" s="163"/>
      <c r="N189" s="168"/>
      <c r="O189" s="161"/>
      <c r="P189" s="161"/>
      <c r="Q189" s="161"/>
    </row>
    <row r="190" spans="1:18" ht="28.5" customHeight="1">
      <c r="A190" s="387" t="s">
        <v>1185</v>
      </c>
      <c r="B190" s="156"/>
      <c r="C190" s="59"/>
      <c r="D190" s="359"/>
      <c r="E190" s="360" t="s">
        <v>664</v>
      </c>
      <c r="F190" s="213" t="s">
        <v>351</v>
      </c>
      <c r="G190" s="157" t="s">
        <v>669</v>
      </c>
      <c r="H190" s="157" t="s">
        <v>202</v>
      </c>
      <c r="I190" s="157"/>
      <c r="J190" s="213" t="s">
        <v>671</v>
      </c>
      <c r="K190" s="163"/>
      <c r="L190" s="163">
        <f>R190/1000</f>
        <v>1000</v>
      </c>
      <c r="M190" s="163"/>
      <c r="N190" s="168">
        <f t="shared" si="36"/>
        <v>1000</v>
      </c>
      <c r="O190" s="161"/>
      <c r="P190" s="161"/>
      <c r="Q190" s="161"/>
      <c r="R190" s="2">
        <v>1000000</v>
      </c>
    </row>
    <row r="191" spans="1:18" ht="28.5" customHeight="1">
      <c r="A191" s="387" t="s">
        <v>1186</v>
      </c>
      <c r="B191" s="156"/>
      <c r="C191" s="59"/>
      <c r="D191" s="359"/>
      <c r="E191" s="360" t="s">
        <v>665</v>
      </c>
      <c r="F191" s="213" t="s">
        <v>351</v>
      </c>
      <c r="G191" s="157" t="s">
        <v>669</v>
      </c>
      <c r="H191" s="157" t="s">
        <v>202</v>
      </c>
      <c r="I191" s="157"/>
      <c r="J191" s="213" t="s">
        <v>672</v>
      </c>
      <c r="K191" s="163"/>
      <c r="L191" s="163">
        <f t="shared" ref="L191:L195" si="37">R191/1000</f>
        <v>500</v>
      </c>
      <c r="M191" s="163"/>
      <c r="N191" s="168">
        <f t="shared" si="36"/>
        <v>500</v>
      </c>
      <c r="O191" s="161"/>
      <c r="P191" s="161"/>
      <c r="Q191" s="161"/>
      <c r="R191" s="2">
        <v>500000</v>
      </c>
    </row>
    <row r="192" spans="1:18" ht="28.5" customHeight="1">
      <c r="A192" s="387" t="s">
        <v>1187</v>
      </c>
      <c r="B192" s="156"/>
      <c r="C192" s="59"/>
      <c r="D192" s="359"/>
      <c r="E192" s="360" t="s">
        <v>666</v>
      </c>
      <c r="F192" s="213" t="s">
        <v>351</v>
      </c>
      <c r="G192" s="157" t="s">
        <v>352</v>
      </c>
      <c r="H192" s="157" t="s">
        <v>202</v>
      </c>
      <c r="I192" s="157"/>
      <c r="J192" s="213" t="s">
        <v>672</v>
      </c>
      <c r="K192" s="163"/>
      <c r="L192" s="163">
        <f t="shared" si="37"/>
        <v>500</v>
      </c>
      <c r="M192" s="163"/>
      <c r="N192" s="168">
        <f t="shared" si="36"/>
        <v>500</v>
      </c>
      <c r="O192" s="161"/>
      <c r="P192" s="161"/>
      <c r="Q192" s="161"/>
      <c r="R192" s="2">
        <v>500000</v>
      </c>
    </row>
    <row r="193" spans="1:18" ht="28.5" customHeight="1">
      <c r="A193" s="387" t="s">
        <v>1188</v>
      </c>
      <c r="B193" s="156"/>
      <c r="C193" s="59"/>
      <c r="D193" s="359"/>
      <c r="E193" s="360" t="s">
        <v>667</v>
      </c>
      <c r="F193" s="213" t="s">
        <v>351</v>
      </c>
      <c r="G193" s="157" t="s">
        <v>352</v>
      </c>
      <c r="H193" s="157" t="s">
        <v>202</v>
      </c>
      <c r="I193" s="157"/>
      <c r="J193" s="213" t="s">
        <v>203</v>
      </c>
      <c r="K193" s="163"/>
      <c r="L193" s="163">
        <f t="shared" si="37"/>
        <v>250</v>
      </c>
      <c r="M193" s="163"/>
      <c r="N193" s="168">
        <f t="shared" si="36"/>
        <v>250</v>
      </c>
      <c r="O193" s="161"/>
      <c r="P193" s="161"/>
      <c r="Q193" s="161"/>
      <c r="R193" s="2">
        <v>250000</v>
      </c>
    </row>
    <row r="194" spans="1:18" ht="28.5" customHeight="1">
      <c r="A194" s="387" t="s">
        <v>1189</v>
      </c>
      <c r="B194" s="156"/>
      <c r="C194" s="59"/>
      <c r="D194" s="359"/>
      <c r="E194" s="360" t="s">
        <v>668</v>
      </c>
      <c r="F194" s="213" t="s">
        <v>351</v>
      </c>
      <c r="G194" s="157" t="s">
        <v>669</v>
      </c>
      <c r="H194" s="157" t="s">
        <v>202</v>
      </c>
      <c r="I194" s="157"/>
      <c r="J194" s="213" t="s">
        <v>203</v>
      </c>
      <c r="K194" s="163"/>
      <c r="L194" s="163">
        <f t="shared" si="37"/>
        <v>250</v>
      </c>
      <c r="M194" s="163"/>
      <c r="N194" s="168">
        <f t="shared" si="36"/>
        <v>250</v>
      </c>
      <c r="O194" s="161"/>
      <c r="P194" s="161"/>
      <c r="Q194" s="161"/>
      <c r="R194" s="2">
        <v>250000</v>
      </c>
    </row>
    <row r="195" spans="1:18" ht="42.75" customHeight="1">
      <c r="A195" s="386" t="s">
        <v>1190</v>
      </c>
      <c r="B195" s="156"/>
      <c r="C195" s="59"/>
      <c r="D195" s="773" t="s">
        <v>673</v>
      </c>
      <c r="E195" s="774"/>
      <c r="F195" s="213" t="s">
        <v>351</v>
      </c>
      <c r="G195" s="157" t="s">
        <v>352</v>
      </c>
      <c r="H195" s="157" t="s">
        <v>202</v>
      </c>
      <c r="I195" s="186" t="s">
        <v>674</v>
      </c>
      <c r="J195" s="213" t="s">
        <v>203</v>
      </c>
      <c r="K195" s="163"/>
      <c r="L195" s="163">
        <f t="shared" si="37"/>
        <v>1000</v>
      </c>
      <c r="M195" s="163"/>
      <c r="N195" s="168">
        <f t="shared" si="36"/>
        <v>1000</v>
      </c>
      <c r="O195" s="161"/>
      <c r="P195" s="161"/>
      <c r="Q195" s="161"/>
      <c r="R195" s="2">
        <v>1000000</v>
      </c>
    </row>
    <row r="196" spans="1:18" ht="6" customHeight="1">
      <c r="A196" s="399"/>
      <c r="B196" s="173"/>
      <c r="C196" s="174"/>
      <c r="D196" s="375"/>
      <c r="E196" s="376"/>
      <c r="F196" s="384"/>
      <c r="G196" s="175"/>
      <c r="H196" s="175"/>
      <c r="I196" s="392"/>
      <c r="J196" s="384"/>
      <c r="K196" s="177"/>
      <c r="L196" s="177"/>
      <c r="M196" s="177"/>
      <c r="N196" s="178"/>
      <c r="O196" s="176"/>
      <c r="P196" s="176"/>
      <c r="Q196" s="176"/>
    </row>
    <row r="197" spans="1:18" ht="21" customHeight="1">
      <c r="A197" s="242" t="s">
        <v>1314</v>
      </c>
      <c r="B197" s="804" t="s">
        <v>1315</v>
      </c>
      <c r="C197" s="804"/>
      <c r="D197" s="804"/>
      <c r="E197" s="805"/>
      <c r="F197" s="379"/>
      <c r="G197" s="380"/>
      <c r="H197" s="380"/>
      <c r="I197" s="381"/>
      <c r="J197" s="379"/>
      <c r="K197" s="241"/>
      <c r="L197" s="241">
        <f>SUM(L198:L214)</f>
        <v>14013</v>
      </c>
      <c r="M197" s="241">
        <f t="shared" ref="M197:N197" si="38">SUM(M198:M214)</f>
        <v>10925.58</v>
      </c>
      <c r="N197" s="241">
        <f t="shared" si="38"/>
        <v>24938.58</v>
      </c>
      <c r="O197" s="241"/>
      <c r="P197" s="380"/>
      <c r="Q197" s="383"/>
    </row>
    <row r="198" spans="1:18" ht="66.75" customHeight="1">
      <c r="A198" s="386" t="s">
        <v>1356</v>
      </c>
      <c r="B198" s="156"/>
      <c r="C198" s="59"/>
      <c r="D198" s="773" t="s">
        <v>1316</v>
      </c>
      <c r="E198" s="774"/>
      <c r="F198" s="221" t="s">
        <v>1333</v>
      </c>
      <c r="G198" s="157" t="s">
        <v>240</v>
      </c>
      <c r="H198" s="157" t="s">
        <v>190</v>
      </c>
      <c r="I198" s="186" t="s">
        <v>1341</v>
      </c>
      <c r="J198" s="213" t="s">
        <v>1340</v>
      </c>
      <c r="K198" s="163"/>
      <c r="L198" s="163">
        <f>R198/1000</f>
        <v>3700</v>
      </c>
      <c r="M198" s="163"/>
      <c r="N198" s="168">
        <f t="shared" ref="N198:N214" si="39">K198+L198+M198</f>
        <v>3700</v>
      </c>
      <c r="O198" s="161"/>
      <c r="P198" s="161"/>
      <c r="Q198" s="161"/>
      <c r="R198" s="2">
        <v>3700000</v>
      </c>
    </row>
    <row r="199" spans="1:18" ht="66" customHeight="1">
      <c r="A199" s="386" t="s">
        <v>1357</v>
      </c>
      <c r="B199" s="156"/>
      <c r="C199" s="59"/>
      <c r="D199" s="773" t="s">
        <v>1317</v>
      </c>
      <c r="E199" s="774"/>
      <c r="F199" s="221" t="s">
        <v>1333</v>
      </c>
      <c r="G199" s="157" t="s">
        <v>240</v>
      </c>
      <c r="H199" s="157" t="s">
        <v>190</v>
      </c>
      <c r="I199" s="186" t="s">
        <v>1342</v>
      </c>
      <c r="J199" s="213" t="s">
        <v>1340</v>
      </c>
      <c r="K199" s="163"/>
      <c r="L199" s="163">
        <f t="shared" ref="L199:L212" si="40">R199/1000</f>
        <v>400</v>
      </c>
      <c r="M199" s="163"/>
      <c r="N199" s="168">
        <f t="shared" si="39"/>
        <v>400</v>
      </c>
      <c r="O199" s="161"/>
      <c r="P199" s="161"/>
      <c r="Q199" s="161"/>
      <c r="R199" s="2">
        <v>400000</v>
      </c>
    </row>
    <row r="200" spans="1:18" ht="65.25" customHeight="1">
      <c r="A200" s="386" t="s">
        <v>1358</v>
      </c>
      <c r="B200" s="156"/>
      <c r="C200" s="59"/>
      <c r="D200" s="773" t="s">
        <v>1318</v>
      </c>
      <c r="E200" s="774"/>
      <c r="F200" s="221" t="s">
        <v>1333</v>
      </c>
      <c r="G200" s="157" t="s">
        <v>240</v>
      </c>
      <c r="H200" s="157" t="s">
        <v>190</v>
      </c>
      <c r="I200" s="186" t="s">
        <v>1343</v>
      </c>
      <c r="J200" s="213" t="s">
        <v>1340</v>
      </c>
      <c r="K200" s="163"/>
      <c r="L200" s="163"/>
      <c r="M200" s="163">
        <v>4030.58</v>
      </c>
      <c r="N200" s="168">
        <f t="shared" si="39"/>
        <v>4030.58</v>
      </c>
      <c r="O200" s="161"/>
      <c r="P200" s="161"/>
      <c r="Q200" s="161"/>
      <c r="R200" s="2">
        <v>4030580</v>
      </c>
    </row>
    <row r="201" spans="1:18" ht="63.75" customHeight="1">
      <c r="A201" s="386" t="s">
        <v>1359</v>
      </c>
      <c r="B201" s="156"/>
      <c r="C201" s="59"/>
      <c r="D201" s="773" t="s">
        <v>1319</v>
      </c>
      <c r="E201" s="774"/>
      <c r="F201" s="221" t="s">
        <v>1333</v>
      </c>
      <c r="G201" s="157" t="s">
        <v>240</v>
      </c>
      <c r="H201" s="157" t="s">
        <v>190</v>
      </c>
      <c r="I201" s="186" t="s">
        <v>1344</v>
      </c>
      <c r="J201" s="213" t="s">
        <v>1340</v>
      </c>
      <c r="K201" s="163"/>
      <c r="L201" s="163">
        <f t="shared" si="40"/>
        <v>150</v>
      </c>
      <c r="M201" s="163"/>
      <c r="N201" s="168">
        <f t="shared" si="39"/>
        <v>150</v>
      </c>
      <c r="O201" s="161"/>
      <c r="P201" s="161"/>
      <c r="Q201" s="161"/>
      <c r="R201" s="2">
        <v>150000</v>
      </c>
    </row>
    <row r="202" spans="1:18" ht="66" customHeight="1">
      <c r="A202" s="386" t="s">
        <v>1360</v>
      </c>
      <c r="B202" s="156"/>
      <c r="C202" s="59"/>
      <c r="D202" s="773" t="s">
        <v>1320</v>
      </c>
      <c r="E202" s="774"/>
      <c r="F202" s="221" t="s">
        <v>1333</v>
      </c>
      <c r="G202" s="157" t="s">
        <v>240</v>
      </c>
      <c r="H202" s="157" t="s">
        <v>190</v>
      </c>
      <c r="I202" s="186" t="s">
        <v>1345</v>
      </c>
      <c r="J202" s="213" t="s">
        <v>1340</v>
      </c>
      <c r="K202" s="163"/>
      <c r="L202" s="163">
        <f t="shared" si="40"/>
        <v>750</v>
      </c>
      <c r="M202" s="163"/>
      <c r="N202" s="168">
        <f t="shared" si="39"/>
        <v>750</v>
      </c>
      <c r="O202" s="161"/>
      <c r="P202" s="161"/>
      <c r="Q202" s="161"/>
      <c r="R202" s="2">
        <v>750000</v>
      </c>
    </row>
    <row r="203" spans="1:18" ht="66" customHeight="1">
      <c r="A203" s="386" t="s">
        <v>1361</v>
      </c>
      <c r="B203" s="156"/>
      <c r="C203" s="59"/>
      <c r="D203" s="773" t="s">
        <v>1321</v>
      </c>
      <c r="E203" s="774"/>
      <c r="F203" s="221" t="s">
        <v>1333</v>
      </c>
      <c r="G203" s="157" t="s">
        <v>240</v>
      </c>
      <c r="H203" s="157" t="s">
        <v>190</v>
      </c>
      <c r="I203" s="186" t="s">
        <v>1346</v>
      </c>
      <c r="J203" s="213" t="s">
        <v>1340</v>
      </c>
      <c r="K203" s="163"/>
      <c r="L203" s="163">
        <f t="shared" si="40"/>
        <v>375</v>
      </c>
      <c r="M203" s="163"/>
      <c r="N203" s="168">
        <f t="shared" si="39"/>
        <v>375</v>
      </c>
      <c r="O203" s="161"/>
      <c r="P203" s="161"/>
      <c r="Q203" s="161"/>
      <c r="R203" s="2">
        <v>375000</v>
      </c>
    </row>
    <row r="204" spans="1:18" ht="67.5" customHeight="1">
      <c r="A204" s="399" t="s">
        <v>1362</v>
      </c>
      <c r="B204" s="173"/>
      <c r="C204" s="174"/>
      <c r="D204" s="777" t="s">
        <v>1322</v>
      </c>
      <c r="E204" s="778"/>
      <c r="F204" s="391" t="s">
        <v>1333</v>
      </c>
      <c r="G204" s="175" t="s">
        <v>240</v>
      </c>
      <c r="H204" s="175" t="s">
        <v>190</v>
      </c>
      <c r="I204" s="392" t="s">
        <v>1347</v>
      </c>
      <c r="J204" s="384" t="s">
        <v>1340</v>
      </c>
      <c r="K204" s="177"/>
      <c r="L204" s="177"/>
      <c r="M204" s="177">
        <v>2200</v>
      </c>
      <c r="N204" s="178">
        <f t="shared" si="39"/>
        <v>2200</v>
      </c>
      <c r="O204" s="176"/>
      <c r="P204" s="176"/>
      <c r="Q204" s="176"/>
      <c r="R204" s="2">
        <v>2200000</v>
      </c>
    </row>
    <row r="205" spans="1:18" ht="66" customHeight="1">
      <c r="A205" s="386" t="s">
        <v>1363</v>
      </c>
      <c r="B205" s="156"/>
      <c r="C205" s="59"/>
      <c r="D205" s="773" t="s">
        <v>1323</v>
      </c>
      <c r="E205" s="774"/>
      <c r="F205" s="221" t="s">
        <v>1333</v>
      </c>
      <c r="G205" s="157" t="s">
        <v>240</v>
      </c>
      <c r="H205" s="157" t="s">
        <v>190</v>
      </c>
      <c r="I205" s="186" t="s">
        <v>1348</v>
      </c>
      <c r="J205" s="213" t="s">
        <v>1340</v>
      </c>
      <c r="K205" s="163"/>
      <c r="L205" s="163"/>
      <c r="M205" s="163">
        <v>75</v>
      </c>
      <c r="N205" s="168">
        <f t="shared" si="39"/>
        <v>75</v>
      </c>
      <c r="O205" s="161"/>
      <c r="P205" s="161"/>
      <c r="Q205" s="161"/>
      <c r="R205" s="2">
        <v>75000</v>
      </c>
    </row>
    <row r="206" spans="1:18" ht="62.25" customHeight="1">
      <c r="A206" s="386" t="s">
        <v>1364</v>
      </c>
      <c r="B206" s="156"/>
      <c r="C206" s="59"/>
      <c r="D206" s="773" t="s">
        <v>1324</v>
      </c>
      <c r="E206" s="774"/>
      <c r="F206" s="221" t="s">
        <v>1333</v>
      </c>
      <c r="G206" s="157" t="s">
        <v>240</v>
      </c>
      <c r="H206" s="157" t="s">
        <v>190</v>
      </c>
      <c r="I206" s="186" t="s">
        <v>1349</v>
      </c>
      <c r="J206" s="213" t="s">
        <v>1340</v>
      </c>
      <c r="K206" s="163"/>
      <c r="L206" s="163"/>
      <c r="M206" s="163">
        <v>120</v>
      </c>
      <c r="N206" s="168">
        <f t="shared" si="39"/>
        <v>120</v>
      </c>
      <c r="O206" s="161"/>
      <c r="P206" s="161"/>
      <c r="Q206" s="161"/>
      <c r="R206" s="2">
        <v>120000</v>
      </c>
    </row>
    <row r="207" spans="1:18" ht="42.75" customHeight="1">
      <c r="A207" s="386" t="s">
        <v>1365</v>
      </c>
      <c r="B207" s="156"/>
      <c r="C207" s="59"/>
      <c r="D207" s="773" t="s">
        <v>1325</v>
      </c>
      <c r="E207" s="774"/>
      <c r="F207" s="221" t="s">
        <v>1090</v>
      </c>
      <c r="G207" s="157" t="s">
        <v>240</v>
      </c>
      <c r="H207" s="157" t="s">
        <v>202</v>
      </c>
      <c r="I207" s="186" t="s">
        <v>19</v>
      </c>
      <c r="J207" s="213" t="s">
        <v>1340</v>
      </c>
      <c r="K207" s="163"/>
      <c r="L207" s="163">
        <f t="shared" si="40"/>
        <v>2378</v>
      </c>
      <c r="M207" s="163"/>
      <c r="N207" s="168">
        <f t="shared" si="39"/>
        <v>2378</v>
      </c>
      <c r="O207" s="161"/>
      <c r="P207" s="161"/>
      <c r="Q207" s="161"/>
      <c r="R207" s="2">
        <v>2378000</v>
      </c>
    </row>
    <row r="208" spans="1:18" ht="42.75" customHeight="1">
      <c r="A208" s="386" t="s">
        <v>1366</v>
      </c>
      <c r="B208" s="156"/>
      <c r="C208" s="59"/>
      <c r="D208" s="773" t="s">
        <v>1326</v>
      </c>
      <c r="E208" s="774"/>
      <c r="F208" s="221" t="s">
        <v>1334</v>
      </c>
      <c r="G208" s="157" t="s">
        <v>352</v>
      </c>
      <c r="H208" s="157" t="s">
        <v>202</v>
      </c>
      <c r="I208" s="186" t="s">
        <v>1350</v>
      </c>
      <c r="J208" s="213" t="s">
        <v>1340</v>
      </c>
      <c r="K208" s="163"/>
      <c r="L208" s="163">
        <f t="shared" si="40"/>
        <v>500</v>
      </c>
      <c r="M208" s="163"/>
      <c r="N208" s="168">
        <f t="shared" si="39"/>
        <v>500</v>
      </c>
      <c r="O208" s="161"/>
      <c r="P208" s="161"/>
      <c r="Q208" s="161"/>
      <c r="R208" s="2">
        <v>500000</v>
      </c>
    </row>
    <row r="209" spans="1:18" ht="90" customHeight="1">
      <c r="A209" s="386" t="s">
        <v>1367</v>
      </c>
      <c r="B209" s="156"/>
      <c r="C209" s="59"/>
      <c r="D209" s="773" t="s">
        <v>1327</v>
      </c>
      <c r="E209" s="774"/>
      <c r="F209" s="221" t="s">
        <v>1335</v>
      </c>
      <c r="G209" s="157" t="s">
        <v>240</v>
      </c>
      <c r="H209" s="157" t="s">
        <v>190</v>
      </c>
      <c r="I209" s="186" t="s">
        <v>1351</v>
      </c>
      <c r="J209" s="213" t="s">
        <v>1340</v>
      </c>
      <c r="K209" s="163"/>
      <c r="L209" s="163">
        <f t="shared" si="40"/>
        <v>200</v>
      </c>
      <c r="M209" s="163"/>
      <c r="N209" s="168">
        <f t="shared" si="39"/>
        <v>200</v>
      </c>
      <c r="O209" s="161"/>
      <c r="P209" s="161"/>
      <c r="Q209" s="161"/>
      <c r="R209" s="2">
        <v>200000</v>
      </c>
    </row>
    <row r="210" spans="1:18" ht="90.75" customHeight="1">
      <c r="A210" s="386" t="s">
        <v>1368</v>
      </c>
      <c r="B210" s="156"/>
      <c r="C210" s="59"/>
      <c r="D210" s="773" t="s">
        <v>1328</v>
      </c>
      <c r="E210" s="774"/>
      <c r="F210" s="221" t="s">
        <v>1336</v>
      </c>
      <c r="G210" s="157" t="s">
        <v>240</v>
      </c>
      <c r="H210" s="157" t="s">
        <v>190</v>
      </c>
      <c r="I210" s="186" t="s">
        <v>1351</v>
      </c>
      <c r="J210" s="213" t="s">
        <v>1340</v>
      </c>
      <c r="K210" s="163"/>
      <c r="L210" s="163">
        <f t="shared" si="40"/>
        <v>300</v>
      </c>
      <c r="M210" s="163"/>
      <c r="N210" s="168">
        <f t="shared" si="39"/>
        <v>300</v>
      </c>
      <c r="O210" s="161"/>
      <c r="P210" s="161"/>
      <c r="Q210" s="161"/>
      <c r="R210" s="2">
        <v>300000</v>
      </c>
    </row>
    <row r="211" spans="1:18" ht="94.5" customHeight="1">
      <c r="A211" s="399" t="s">
        <v>1369</v>
      </c>
      <c r="B211" s="173"/>
      <c r="C211" s="174"/>
      <c r="D211" s="777" t="s">
        <v>1329</v>
      </c>
      <c r="E211" s="778"/>
      <c r="F211" s="391" t="s">
        <v>1337</v>
      </c>
      <c r="G211" s="175" t="s">
        <v>240</v>
      </c>
      <c r="H211" s="175" t="s">
        <v>190</v>
      </c>
      <c r="I211" s="392" t="s">
        <v>1352</v>
      </c>
      <c r="J211" s="384" t="s">
        <v>1340</v>
      </c>
      <c r="K211" s="177"/>
      <c r="L211" s="177">
        <f t="shared" si="40"/>
        <v>5000</v>
      </c>
      <c r="M211" s="177"/>
      <c r="N211" s="178">
        <f t="shared" si="39"/>
        <v>5000</v>
      </c>
      <c r="O211" s="176"/>
      <c r="P211" s="176"/>
      <c r="Q211" s="176"/>
      <c r="R211" s="2">
        <v>5000000</v>
      </c>
    </row>
    <row r="212" spans="1:18" ht="80.25" customHeight="1">
      <c r="A212" s="386" t="s">
        <v>1370</v>
      </c>
      <c r="B212" s="156"/>
      <c r="C212" s="59"/>
      <c r="D212" s="773" t="s">
        <v>1330</v>
      </c>
      <c r="E212" s="774"/>
      <c r="F212" s="221" t="s">
        <v>1338</v>
      </c>
      <c r="G212" s="157" t="s">
        <v>207</v>
      </c>
      <c r="H212" s="157" t="s">
        <v>260</v>
      </c>
      <c r="I212" s="186" t="s">
        <v>1353</v>
      </c>
      <c r="J212" s="213" t="s">
        <v>1340</v>
      </c>
      <c r="K212" s="163"/>
      <c r="L212" s="163">
        <f t="shared" si="40"/>
        <v>260</v>
      </c>
      <c r="M212" s="163"/>
      <c r="N212" s="168">
        <f t="shared" si="39"/>
        <v>260</v>
      </c>
      <c r="O212" s="161"/>
      <c r="P212" s="161"/>
      <c r="Q212" s="161"/>
      <c r="R212" s="2">
        <v>260000</v>
      </c>
    </row>
    <row r="213" spans="1:18" ht="42.75" customHeight="1">
      <c r="A213" s="386" t="s">
        <v>1371</v>
      </c>
      <c r="B213" s="156"/>
      <c r="C213" s="59"/>
      <c r="D213" s="773" t="s">
        <v>1331</v>
      </c>
      <c r="E213" s="774"/>
      <c r="F213" s="221" t="s">
        <v>1339</v>
      </c>
      <c r="G213" s="157" t="s">
        <v>240</v>
      </c>
      <c r="H213" s="157" t="s">
        <v>190</v>
      </c>
      <c r="I213" s="186" t="s">
        <v>1354</v>
      </c>
      <c r="J213" s="213" t="s">
        <v>1340</v>
      </c>
      <c r="K213" s="163"/>
      <c r="L213" s="163"/>
      <c r="M213" s="163">
        <v>1000</v>
      </c>
      <c r="N213" s="168">
        <f t="shared" si="39"/>
        <v>1000</v>
      </c>
      <c r="O213" s="161"/>
      <c r="P213" s="161"/>
      <c r="Q213" s="161"/>
      <c r="R213" s="2">
        <v>1000000</v>
      </c>
    </row>
    <row r="214" spans="1:18" ht="42.75" customHeight="1">
      <c r="A214" s="386" t="s">
        <v>1372</v>
      </c>
      <c r="B214" s="156"/>
      <c r="C214" s="59"/>
      <c r="D214" s="773" t="s">
        <v>1332</v>
      </c>
      <c r="E214" s="774"/>
      <c r="F214" s="221" t="s">
        <v>1339</v>
      </c>
      <c r="G214" s="157" t="s">
        <v>240</v>
      </c>
      <c r="H214" s="157" t="s">
        <v>190</v>
      </c>
      <c r="I214" s="186" t="s">
        <v>1355</v>
      </c>
      <c r="J214" s="213" t="s">
        <v>1340</v>
      </c>
      <c r="K214" s="163"/>
      <c r="L214" s="163"/>
      <c r="M214" s="163">
        <v>3500</v>
      </c>
      <c r="N214" s="168">
        <f t="shared" si="39"/>
        <v>3500</v>
      </c>
      <c r="O214" s="161"/>
      <c r="P214" s="161"/>
      <c r="Q214" s="161"/>
      <c r="R214" s="2">
        <v>3500000</v>
      </c>
    </row>
    <row r="215" spans="1:18" ht="6" customHeight="1">
      <c r="A215" s="150"/>
      <c r="B215" s="156"/>
      <c r="C215" s="59"/>
      <c r="D215" s="359"/>
      <c r="E215" s="360"/>
      <c r="F215" s="360"/>
      <c r="G215" s="157"/>
      <c r="H215" s="157"/>
      <c r="I215" s="157"/>
      <c r="J215" s="157"/>
      <c r="K215" s="163"/>
      <c r="L215" s="163"/>
      <c r="M215" s="163"/>
      <c r="N215" s="168"/>
      <c r="O215" s="161"/>
      <c r="P215" s="161"/>
      <c r="Q215" s="161"/>
    </row>
    <row r="216" spans="1:18" ht="16.5" customHeight="1">
      <c r="A216" s="150" t="s">
        <v>216</v>
      </c>
      <c r="B216" s="156"/>
      <c r="C216" s="59"/>
      <c r="D216" s="359"/>
      <c r="E216" s="360"/>
      <c r="F216" s="360"/>
      <c r="G216" s="157"/>
      <c r="H216" s="157"/>
      <c r="I216" s="157"/>
      <c r="J216" s="157"/>
      <c r="K216" s="163"/>
      <c r="L216" s="163"/>
      <c r="M216" s="163"/>
      <c r="N216" s="168"/>
      <c r="O216" s="161"/>
      <c r="P216" s="161"/>
      <c r="Q216" s="161"/>
    </row>
    <row r="217" spans="1:18" ht="30.75" customHeight="1">
      <c r="A217" s="330" t="s">
        <v>873</v>
      </c>
      <c r="B217" s="338" t="s">
        <v>874</v>
      </c>
      <c r="C217" s="338"/>
      <c r="D217" s="338"/>
      <c r="E217" s="323"/>
      <c r="F217" s="339"/>
      <c r="G217" s="322"/>
      <c r="H217" s="322"/>
      <c r="I217" s="364"/>
      <c r="J217" s="322"/>
      <c r="K217" s="340"/>
      <c r="L217" s="340">
        <f>SUM(L219:L243)</f>
        <v>1200</v>
      </c>
      <c r="M217" s="340">
        <f t="shared" ref="M217:N217" si="41">SUM(M219:M243)</f>
        <v>502200</v>
      </c>
      <c r="N217" s="340">
        <f t="shared" si="41"/>
        <v>503400</v>
      </c>
      <c r="O217" s="340"/>
      <c r="P217" s="341"/>
      <c r="Q217" s="342"/>
      <c r="R217" s="316" t="s">
        <v>957</v>
      </c>
    </row>
    <row r="218" spans="1:18" s="273" customFormat="1" ht="31.5" customHeight="1">
      <c r="A218" s="264" t="s">
        <v>876</v>
      </c>
      <c r="B218" s="265"/>
      <c r="C218" s="781" t="s">
        <v>875</v>
      </c>
      <c r="D218" s="781"/>
      <c r="E218" s="782"/>
      <c r="F218" s="269"/>
      <c r="G218" s="270"/>
      <c r="H218" s="270"/>
      <c r="I218" s="438"/>
      <c r="J218" s="270"/>
      <c r="K218" s="166"/>
      <c r="L218" s="166"/>
      <c r="M218" s="166"/>
      <c r="N218" s="271"/>
      <c r="O218" s="268"/>
      <c r="P218" s="268"/>
      <c r="Q218" s="429"/>
    </row>
    <row r="219" spans="1:18" ht="30" customHeight="1">
      <c r="A219" s="151" t="s">
        <v>883</v>
      </c>
      <c r="B219" s="156"/>
      <c r="C219" s="59"/>
      <c r="D219" s="773" t="s">
        <v>1456</v>
      </c>
      <c r="E219" s="774"/>
      <c r="F219" s="213" t="s">
        <v>877</v>
      </c>
      <c r="G219" s="157" t="s">
        <v>190</v>
      </c>
      <c r="H219" s="157" t="s">
        <v>202</v>
      </c>
      <c r="I219" s="424" t="s">
        <v>1304</v>
      </c>
      <c r="J219" s="425" t="s">
        <v>1296</v>
      </c>
      <c r="K219" s="163"/>
      <c r="L219" s="163"/>
      <c r="M219" s="163">
        <v>6850</v>
      </c>
      <c r="N219" s="168">
        <f t="shared" ref="N219:N225" si="42">K219+L219+M219</f>
        <v>6850</v>
      </c>
      <c r="O219" s="161"/>
      <c r="P219" s="161"/>
      <c r="Q219" s="152"/>
      <c r="R219" s="2">
        <v>4857610</v>
      </c>
    </row>
    <row r="220" spans="1:18" ht="30" customHeight="1">
      <c r="A220" s="151" t="s">
        <v>884</v>
      </c>
      <c r="B220" s="156"/>
      <c r="C220" s="59"/>
      <c r="D220" s="773" t="s">
        <v>1457</v>
      </c>
      <c r="E220" s="774"/>
      <c r="F220" s="213" t="s">
        <v>877</v>
      </c>
      <c r="G220" s="157" t="s">
        <v>190</v>
      </c>
      <c r="H220" s="157" t="s">
        <v>202</v>
      </c>
      <c r="I220" s="424" t="s">
        <v>1305</v>
      </c>
      <c r="J220" s="425" t="s">
        <v>1296</v>
      </c>
      <c r="K220" s="163"/>
      <c r="L220" s="163"/>
      <c r="M220" s="163">
        <v>6850</v>
      </c>
      <c r="N220" s="168">
        <f t="shared" si="42"/>
        <v>6850</v>
      </c>
      <c r="O220" s="161"/>
      <c r="P220" s="161"/>
      <c r="Q220" s="152"/>
      <c r="R220" s="2">
        <v>4666320</v>
      </c>
    </row>
    <row r="221" spans="1:18" ht="30" customHeight="1">
      <c r="A221" s="151" t="s">
        <v>885</v>
      </c>
      <c r="B221" s="156"/>
      <c r="C221" s="59"/>
      <c r="D221" s="773" t="s">
        <v>1455</v>
      </c>
      <c r="E221" s="774"/>
      <c r="F221" s="213" t="s">
        <v>877</v>
      </c>
      <c r="G221" s="157" t="s">
        <v>190</v>
      </c>
      <c r="H221" s="157" t="s">
        <v>202</v>
      </c>
      <c r="I221" s="424" t="s">
        <v>1303</v>
      </c>
      <c r="J221" s="425" t="s">
        <v>1296</v>
      </c>
      <c r="K221" s="163"/>
      <c r="L221" s="163"/>
      <c r="M221" s="163">
        <v>12400</v>
      </c>
      <c r="N221" s="168">
        <f t="shared" si="42"/>
        <v>12400</v>
      </c>
      <c r="O221" s="161"/>
      <c r="P221" s="161"/>
      <c r="Q221" s="152"/>
      <c r="R221" s="2">
        <v>7482683</v>
      </c>
    </row>
    <row r="222" spans="1:18" ht="30" customHeight="1">
      <c r="A222" s="151" t="s">
        <v>886</v>
      </c>
      <c r="B222" s="156"/>
      <c r="C222" s="59"/>
      <c r="D222" s="773" t="s">
        <v>1458</v>
      </c>
      <c r="E222" s="774"/>
      <c r="F222" s="213" t="s">
        <v>877</v>
      </c>
      <c r="G222" s="157" t="s">
        <v>190</v>
      </c>
      <c r="H222" s="157" t="s">
        <v>202</v>
      </c>
      <c r="I222" s="424" t="s">
        <v>1305</v>
      </c>
      <c r="J222" s="425" t="s">
        <v>1296</v>
      </c>
      <c r="K222" s="163"/>
      <c r="L222" s="163"/>
      <c r="M222" s="163">
        <v>7600</v>
      </c>
      <c r="N222" s="168">
        <f t="shared" si="42"/>
        <v>7600</v>
      </c>
      <c r="O222" s="161"/>
      <c r="P222" s="161"/>
      <c r="Q222" s="152"/>
      <c r="R222" s="2">
        <v>4666320</v>
      </c>
    </row>
    <row r="223" spans="1:18" ht="36" customHeight="1">
      <c r="A223" s="151" t="s">
        <v>887</v>
      </c>
      <c r="B223" s="156"/>
      <c r="C223" s="359"/>
      <c r="D223" s="773" t="s">
        <v>1298</v>
      </c>
      <c r="E223" s="774"/>
      <c r="F223" s="213" t="s">
        <v>1129</v>
      </c>
      <c r="G223" s="157" t="s">
        <v>190</v>
      </c>
      <c r="H223" s="157" t="s">
        <v>202</v>
      </c>
      <c r="I223" s="424" t="s">
        <v>1306</v>
      </c>
      <c r="J223" s="425" t="s">
        <v>1296</v>
      </c>
      <c r="K223" s="378"/>
      <c r="L223" s="378"/>
      <c r="M223" s="422">
        <v>30000</v>
      </c>
      <c r="N223" s="168">
        <f>K223+L223+M223</f>
        <v>30000</v>
      </c>
      <c r="O223" s="161"/>
      <c r="P223" s="161"/>
      <c r="Q223" s="152"/>
    </row>
    <row r="224" spans="1:18" ht="36" customHeight="1">
      <c r="A224" s="151" t="s">
        <v>1449</v>
      </c>
      <c r="B224" s="156"/>
      <c r="C224" s="447"/>
      <c r="D224" s="773" t="s">
        <v>1459</v>
      </c>
      <c r="E224" s="774"/>
      <c r="F224" s="213" t="s">
        <v>1129</v>
      </c>
      <c r="G224" s="157" t="s">
        <v>190</v>
      </c>
      <c r="H224" s="157" t="s">
        <v>202</v>
      </c>
      <c r="I224" s="424" t="s">
        <v>1303</v>
      </c>
      <c r="J224" s="425" t="s">
        <v>1296</v>
      </c>
      <c r="K224" s="421"/>
      <c r="L224" s="421"/>
      <c r="M224" s="163">
        <v>5000</v>
      </c>
      <c r="N224" s="168">
        <f>K224+L224+M224</f>
        <v>5000</v>
      </c>
      <c r="O224" s="161"/>
      <c r="P224" s="161"/>
      <c r="Q224" s="152"/>
    </row>
    <row r="225" spans="1:18" ht="31.5" customHeight="1">
      <c r="A225" s="172" t="s">
        <v>1450</v>
      </c>
      <c r="B225" s="173"/>
      <c r="C225" s="174"/>
      <c r="D225" s="777" t="s">
        <v>888</v>
      </c>
      <c r="E225" s="778"/>
      <c r="F225" s="384" t="s">
        <v>877</v>
      </c>
      <c r="G225" s="175" t="s">
        <v>190</v>
      </c>
      <c r="H225" s="175" t="s">
        <v>202</v>
      </c>
      <c r="I225" s="448" t="s">
        <v>882</v>
      </c>
      <c r="J225" s="175" t="s">
        <v>889</v>
      </c>
      <c r="K225" s="177"/>
      <c r="L225" s="177"/>
      <c r="M225" s="177">
        <v>7000</v>
      </c>
      <c r="N225" s="178">
        <f t="shared" si="42"/>
        <v>7000</v>
      </c>
      <c r="O225" s="176"/>
      <c r="P225" s="176"/>
      <c r="Q225" s="43"/>
      <c r="R225" s="2">
        <v>7000000</v>
      </c>
    </row>
    <row r="226" spans="1:18" ht="30" customHeight="1">
      <c r="A226" s="151" t="s">
        <v>892</v>
      </c>
      <c r="B226" s="156"/>
      <c r="C226" s="372" t="s">
        <v>891</v>
      </c>
      <c r="D226" s="359"/>
      <c r="E226" s="360"/>
      <c r="F226" s="360"/>
      <c r="G226" s="157"/>
      <c r="H226" s="157"/>
      <c r="I226" s="157"/>
      <c r="J226" s="157"/>
      <c r="K226" s="163"/>
      <c r="L226" s="163"/>
      <c r="M226" s="163"/>
      <c r="N226" s="168"/>
      <c r="O226" s="161"/>
      <c r="P226" s="161"/>
      <c r="Q226" s="152"/>
    </row>
    <row r="227" spans="1:18" ht="36" customHeight="1">
      <c r="A227" s="151" t="s">
        <v>898</v>
      </c>
      <c r="B227" s="156"/>
      <c r="C227" s="359"/>
      <c r="D227" s="773" t="s">
        <v>1299</v>
      </c>
      <c r="E227" s="774"/>
      <c r="F227" s="213" t="s">
        <v>1129</v>
      </c>
      <c r="G227" s="157" t="s">
        <v>190</v>
      </c>
      <c r="H227" s="157" t="s">
        <v>202</v>
      </c>
      <c r="I227" s="424" t="s">
        <v>1392</v>
      </c>
      <c r="J227" s="425" t="s">
        <v>1296</v>
      </c>
      <c r="K227" s="378"/>
      <c r="L227" s="378"/>
      <c r="M227" s="422">
        <v>20000</v>
      </c>
      <c r="N227" s="168">
        <f t="shared" ref="N227:N232" si="43">K227+L227+M227</f>
        <v>20000</v>
      </c>
      <c r="O227" s="161"/>
      <c r="P227" s="161"/>
      <c r="Q227" s="152"/>
    </row>
    <row r="228" spans="1:18" ht="36" customHeight="1">
      <c r="A228" s="151" t="s">
        <v>899</v>
      </c>
      <c r="B228" s="156"/>
      <c r="C228" s="359"/>
      <c r="D228" s="773" t="s">
        <v>1300</v>
      </c>
      <c r="E228" s="774"/>
      <c r="F228" s="213" t="s">
        <v>1129</v>
      </c>
      <c r="G228" s="157" t="s">
        <v>190</v>
      </c>
      <c r="H228" s="157" t="s">
        <v>202</v>
      </c>
      <c r="I228" s="424" t="s">
        <v>1307</v>
      </c>
      <c r="J228" s="425" t="s">
        <v>1296</v>
      </c>
      <c r="K228" s="378"/>
      <c r="L228" s="378"/>
      <c r="M228" s="422">
        <v>45000</v>
      </c>
      <c r="N228" s="168">
        <f t="shared" si="43"/>
        <v>45000</v>
      </c>
      <c r="O228" s="161"/>
      <c r="P228" s="161"/>
      <c r="Q228" s="152"/>
    </row>
    <row r="229" spans="1:18" ht="36" customHeight="1">
      <c r="A229" s="151" t="s">
        <v>900</v>
      </c>
      <c r="B229" s="156"/>
      <c r="C229" s="359"/>
      <c r="D229" s="773" t="s">
        <v>1301</v>
      </c>
      <c r="E229" s="774"/>
      <c r="F229" s="213" t="s">
        <v>1129</v>
      </c>
      <c r="G229" s="157" t="s">
        <v>190</v>
      </c>
      <c r="H229" s="157" t="s">
        <v>202</v>
      </c>
      <c r="I229" s="424" t="s">
        <v>1307</v>
      </c>
      <c r="J229" s="425" t="s">
        <v>1296</v>
      </c>
      <c r="K229" s="378"/>
      <c r="L229" s="378"/>
      <c r="M229" s="422">
        <v>45000</v>
      </c>
      <c r="N229" s="168">
        <f t="shared" si="43"/>
        <v>45000</v>
      </c>
      <c r="O229" s="161"/>
      <c r="P229" s="161"/>
      <c r="Q229" s="152"/>
    </row>
    <row r="230" spans="1:18" ht="36" customHeight="1">
      <c r="A230" s="151" t="s">
        <v>901</v>
      </c>
      <c r="B230" s="156"/>
      <c r="C230" s="359"/>
      <c r="D230" s="773" t="s">
        <v>1302</v>
      </c>
      <c r="E230" s="774"/>
      <c r="F230" s="213" t="s">
        <v>1129</v>
      </c>
      <c r="G230" s="157" t="s">
        <v>190</v>
      </c>
      <c r="H230" s="157" t="s">
        <v>202</v>
      </c>
      <c r="I230" s="424" t="s">
        <v>1307</v>
      </c>
      <c r="J230" s="425" t="s">
        <v>1296</v>
      </c>
      <c r="K230" s="378"/>
      <c r="L230" s="378"/>
      <c r="M230" s="422">
        <v>45000</v>
      </c>
      <c r="N230" s="168">
        <f t="shared" si="43"/>
        <v>45000</v>
      </c>
      <c r="O230" s="161"/>
      <c r="P230" s="161"/>
      <c r="Q230" s="152"/>
    </row>
    <row r="231" spans="1:18" s="273" customFormat="1" ht="36" customHeight="1">
      <c r="A231" s="264" t="s">
        <v>1427</v>
      </c>
      <c r="B231" s="265"/>
      <c r="C231" s="418"/>
      <c r="D231" s="781" t="s">
        <v>1429</v>
      </c>
      <c r="E231" s="782"/>
      <c r="F231" s="269" t="s">
        <v>1129</v>
      </c>
      <c r="G231" s="270" t="s">
        <v>190</v>
      </c>
      <c r="H231" s="270" t="s">
        <v>202</v>
      </c>
      <c r="I231" s="420" t="s">
        <v>1430</v>
      </c>
      <c r="J231" s="425" t="s">
        <v>889</v>
      </c>
      <c r="K231" s="421"/>
      <c r="L231" s="421"/>
      <c r="M231" s="423">
        <v>30000</v>
      </c>
      <c r="N231" s="271">
        <f t="shared" si="43"/>
        <v>30000</v>
      </c>
      <c r="O231" s="268"/>
      <c r="P231" s="268"/>
      <c r="Q231" s="429"/>
    </row>
    <row r="232" spans="1:18" s="273" customFormat="1" ht="36" customHeight="1">
      <c r="A232" s="264" t="s">
        <v>1428</v>
      </c>
      <c r="B232" s="265"/>
      <c r="C232" s="418"/>
      <c r="D232" s="781" t="s">
        <v>1431</v>
      </c>
      <c r="E232" s="782"/>
      <c r="F232" s="269" t="s">
        <v>1129</v>
      </c>
      <c r="G232" s="270" t="s">
        <v>190</v>
      </c>
      <c r="H232" s="270" t="s">
        <v>202</v>
      </c>
      <c r="I232" s="420" t="s">
        <v>1432</v>
      </c>
      <c r="J232" s="425" t="s">
        <v>889</v>
      </c>
      <c r="K232" s="421"/>
      <c r="L232" s="421"/>
      <c r="M232" s="423">
        <v>15000</v>
      </c>
      <c r="N232" s="271">
        <f t="shared" si="43"/>
        <v>15000</v>
      </c>
      <c r="O232" s="268"/>
      <c r="P232" s="268"/>
      <c r="Q232" s="429"/>
    </row>
    <row r="233" spans="1:18" ht="36" customHeight="1">
      <c r="A233" s="151" t="s">
        <v>1128</v>
      </c>
      <c r="B233" s="156"/>
      <c r="C233" s="773" t="s">
        <v>1127</v>
      </c>
      <c r="D233" s="773"/>
      <c r="E233" s="774"/>
      <c r="F233" s="213" t="s">
        <v>1129</v>
      </c>
      <c r="G233" s="157" t="s">
        <v>190</v>
      </c>
      <c r="H233" s="157" t="s">
        <v>202</v>
      </c>
      <c r="I233" s="360" t="s">
        <v>230</v>
      </c>
      <c r="J233" s="157" t="s">
        <v>203</v>
      </c>
      <c r="K233" s="163"/>
      <c r="L233" s="163">
        <v>1200</v>
      </c>
      <c r="M233" s="163"/>
      <c r="N233" s="168">
        <f t="shared" ref="N233:N243" si="44">K233+L233+M233</f>
        <v>1200</v>
      </c>
      <c r="O233" s="161"/>
      <c r="P233" s="161"/>
      <c r="Q233" s="152"/>
    </row>
    <row r="234" spans="1:18" ht="36" customHeight="1">
      <c r="A234" s="151" t="s">
        <v>1308</v>
      </c>
      <c r="B234" s="156"/>
      <c r="C234" s="773" t="s">
        <v>1293</v>
      </c>
      <c r="D234" s="773"/>
      <c r="E234" s="774"/>
      <c r="F234" s="213"/>
      <c r="G234" s="157"/>
      <c r="H234" s="157"/>
      <c r="I234" s="360"/>
      <c r="J234" s="157"/>
      <c r="K234" s="163"/>
      <c r="L234" s="163"/>
      <c r="M234" s="163"/>
      <c r="N234" s="168"/>
      <c r="O234" s="161"/>
      <c r="P234" s="161"/>
      <c r="Q234" s="152"/>
    </row>
    <row r="235" spans="1:18" ht="50.25" customHeight="1">
      <c r="A235" s="151" t="s">
        <v>1309</v>
      </c>
      <c r="B235" s="156"/>
      <c r="C235" s="359"/>
      <c r="D235" s="773" t="s">
        <v>1452</v>
      </c>
      <c r="E235" s="774"/>
      <c r="F235" s="213" t="s">
        <v>1129</v>
      </c>
      <c r="G235" s="157" t="s">
        <v>190</v>
      </c>
      <c r="H235" s="157" t="s">
        <v>202</v>
      </c>
      <c r="I235" s="377" t="s">
        <v>1294</v>
      </c>
      <c r="J235" s="352" t="s">
        <v>1296</v>
      </c>
      <c r="K235" s="163"/>
      <c r="L235" s="163"/>
      <c r="M235" s="427">
        <v>7500</v>
      </c>
      <c r="N235" s="168">
        <f t="shared" si="44"/>
        <v>7500</v>
      </c>
      <c r="O235" s="161"/>
      <c r="P235" s="161"/>
      <c r="Q235" s="152"/>
    </row>
    <row r="236" spans="1:18" ht="48.75" customHeight="1">
      <c r="A236" s="151" t="s">
        <v>1310</v>
      </c>
      <c r="B236" s="156"/>
      <c r="C236" s="359"/>
      <c r="D236" s="773" t="s">
        <v>1453</v>
      </c>
      <c r="E236" s="774"/>
      <c r="F236" s="213" t="s">
        <v>1129</v>
      </c>
      <c r="G236" s="157" t="s">
        <v>190</v>
      </c>
      <c r="H236" s="157" t="s">
        <v>202</v>
      </c>
      <c r="I236" s="377" t="s">
        <v>1294</v>
      </c>
      <c r="J236" s="352" t="s">
        <v>1296</v>
      </c>
      <c r="K236" s="163"/>
      <c r="L236" s="163"/>
      <c r="M236" s="427">
        <v>7500</v>
      </c>
      <c r="N236" s="168">
        <f t="shared" si="44"/>
        <v>7500</v>
      </c>
      <c r="O236" s="161"/>
      <c r="P236" s="161"/>
      <c r="Q236" s="152"/>
    </row>
    <row r="237" spans="1:18" ht="51.75" customHeight="1">
      <c r="A237" s="172" t="s">
        <v>1311</v>
      </c>
      <c r="B237" s="173"/>
      <c r="C237" s="416"/>
      <c r="D237" s="777" t="s">
        <v>1295</v>
      </c>
      <c r="E237" s="778"/>
      <c r="F237" s="384" t="s">
        <v>1129</v>
      </c>
      <c r="G237" s="175" t="s">
        <v>190</v>
      </c>
      <c r="H237" s="175" t="s">
        <v>202</v>
      </c>
      <c r="I237" s="404" t="s">
        <v>1294</v>
      </c>
      <c r="J237" s="426" t="s">
        <v>1296</v>
      </c>
      <c r="K237" s="177"/>
      <c r="L237" s="177"/>
      <c r="M237" s="428">
        <v>7500</v>
      </c>
      <c r="N237" s="178">
        <f t="shared" si="44"/>
        <v>7500</v>
      </c>
      <c r="O237" s="176"/>
      <c r="P237" s="176"/>
      <c r="Q237" s="43"/>
    </row>
    <row r="238" spans="1:18" ht="55.5" customHeight="1">
      <c r="A238" s="151" t="s">
        <v>1312</v>
      </c>
      <c r="B238" s="193"/>
      <c r="C238" s="415"/>
      <c r="D238" s="774" t="s">
        <v>1454</v>
      </c>
      <c r="E238" s="789"/>
      <c r="F238" s="214" t="s">
        <v>1129</v>
      </c>
      <c r="G238" s="190" t="s">
        <v>190</v>
      </c>
      <c r="H238" s="190" t="s">
        <v>202</v>
      </c>
      <c r="I238" s="377" t="s">
        <v>1294</v>
      </c>
      <c r="J238" s="352" t="s">
        <v>1296</v>
      </c>
      <c r="K238" s="191"/>
      <c r="L238" s="191"/>
      <c r="M238" s="427">
        <v>9000</v>
      </c>
      <c r="N238" s="192">
        <f t="shared" si="44"/>
        <v>9000</v>
      </c>
      <c r="O238" s="152"/>
      <c r="P238" s="152"/>
      <c r="Q238" s="152"/>
    </row>
    <row r="239" spans="1:18" s="273" customFormat="1" ht="36" customHeight="1">
      <c r="A239" s="264" t="s">
        <v>1313</v>
      </c>
      <c r="B239" s="265"/>
      <c r="C239" s="437"/>
      <c r="D239" s="781" t="s">
        <v>1442</v>
      </c>
      <c r="E239" s="782"/>
      <c r="F239" s="269" t="s">
        <v>1129</v>
      </c>
      <c r="G239" s="270" t="s">
        <v>190</v>
      </c>
      <c r="H239" s="270" t="s">
        <v>202</v>
      </c>
      <c r="I239" s="296" t="s">
        <v>1297</v>
      </c>
      <c r="J239" s="270" t="s">
        <v>889</v>
      </c>
      <c r="K239" s="166"/>
      <c r="L239" s="166"/>
      <c r="M239" s="166">
        <v>50000</v>
      </c>
      <c r="N239" s="271">
        <f t="shared" si="44"/>
        <v>50000</v>
      </c>
      <c r="O239" s="268"/>
      <c r="P239" s="268"/>
      <c r="Q239" s="429"/>
    </row>
    <row r="240" spans="1:18" ht="36" customHeight="1">
      <c r="A240" s="151" t="s">
        <v>1434</v>
      </c>
      <c r="B240" s="156"/>
      <c r="C240" s="773" t="s">
        <v>1433</v>
      </c>
      <c r="D240" s="773"/>
      <c r="E240" s="774"/>
      <c r="F240" s="213"/>
      <c r="G240" s="157"/>
      <c r="H240" s="157"/>
      <c r="I240" s="186"/>
      <c r="J240" s="157"/>
      <c r="K240" s="163"/>
      <c r="L240" s="163"/>
      <c r="M240" s="163"/>
      <c r="N240" s="168"/>
      <c r="O240" s="161"/>
      <c r="P240" s="161"/>
      <c r="Q240" s="152"/>
    </row>
    <row r="241" spans="1:18" s="273" customFormat="1" ht="36" customHeight="1">
      <c r="A241" s="264" t="s">
        <v>1438</v>
      </c>
      <c r="B241" s="265"/>
      <c r="C241" s="418"/>
      <c r="D241" s="781" t="s">
        <v>1435</v>
      </c>
      <c r="E241" s="782"/>
      <c r="F241" s="269" t="s">
        <v>1129</v>
      </c>
      <c r="G241" s="270" t="s">
        <v>190</v>
      </c>
      <c r="H241" s="270" t="s">
        <v>202</v>
      </c>
      <c r="I241" s="419" t="s">
        <v>1436</v>
      </c>
      <c r="J241" s="270" t="s">
        <v>889</v>
      </c>
      <c r="K241" s="166"/>
      <c r="L241" s="166"/>
      <c r="M241" s="166">
        <v>50000</v>
      </c>
      <c r="N241" s="271">
        <f t="shared" si="44"/>
        <v>50000</v>
      </c>
      <c r="O241" s="268"/>
      <c r="P241" s="268"/>
      <c r="Q241" s="429"/>
    </row>
    <row r="242" spans="1:18" s="273" customFormat="1" ht="36" customHeight="1">
      <c r="A242" s="264" t="s">
        <v>1439</v>
      </c>
      <c r="B242" s="265"/>
      <c r="C242" s="418"/>
      <c r="D242" s="781" t="s">
        <v>1437</v>
      </c>
      <c r="E242" s="782"/>
      <c r="F242" s="269" t="s">
        <v>1129</v>
      </c>
      <c r="G242" s="270" t="s">
        <v>190</v>
      </c>
      <c r="H242" s="270" t="s">
        <v>202</v>
      </c>
      <c r="I242" s="419" t="s">
        <v>1440</v>
      </c>
      <c r="J242" s="270" t="s">
        <v>889</v>
      </c>
      <c r="K242" s="166"/>
      <c r="L242" s="166"/>
      <c r="M242" s="166">
        <v>45000</v>
      </c>
      <c r="N242" s="271">
        <f t="shared" si="44"/>
        <v>45000</v>
      </c>
      <c r="O242" s="268"/>
      <c r="P242" s="268"/>
      <c r="Q242" s="429"/>
    </row>
    <row r="243" spans="1:18" s="273" customFormat="1" ht="36" customHeight="1">
      <c r="A243" s="430" t="s">
        <v>1441</v>
      </c>
      <c r="B243" s="431"/>
      <c r="C243" s="439"/>
      <c r="D243" s="783" t="s">
        <v>1451</v>
      </c>
      <c r="E243" s="784"/>
      <c r="F243" s="432" t="s">
        <v>1129</v>
      </c>
      <c r="G243" s="408" t="s">
        <v>190</v>
      </c>
      <c r="H243" s="408" t="s">
        <v>202</v>
      </c>
      <c r="I243" s="433" t="s">
        <v>1440</v>
      </c>
      <c r="J243" s="436" t="s">
        <v>889</v>
      </c>
      <c r="K243" s="410"/>
      <c r="L243" s="410"/>
      <c r="M243" s="410">
        <v>50000</v>
      </c>
      <c r="N243" s="434">
        <f t="shared" si="44"/>
        <v>50000</v>
      </c>
      <c r="O243" s="411"/>
      <c r="P243" s="411"/>
      <c r="Q243" s="435"/>
    </row>
    <row r="244" spans="1:18" ht="9.9499999999999993" customHeight="1">
      <c r="A244" s="150"/>
      <c r="B244" s="156"/>
      <c r="C244" s="59"/>
      <c r="D244" s="359"/>
      <c r="E244" s="360"/>
      <c r="F244" s="360"/>
      <c r="G244" s="157"/>
      <c r="H244" s="157"/>
      <c r="I244" s="157"/>
      <c r="J244" s="157"/>
      <c r="K244" s="163"/>
      <c r="L244" s="163"/>
      <c r="M244" s="163"/>
      <c r="N244" s="168"/>
      <c r="O244" s="161"/>
      <c r="P244" s="161"/>
      <c r="Q244" s="152"/>
    </row>
    <row r="245" spans="1:18" ht="30.75" customHeight="1">
      <c r="A245" s="330" t="s">
        <v>288</v>
      </c>
      <c r="B245" s="787" t="s">
        <v>289</v>
      </c>
      <c r="C245" s="787"/>
      <c r="D245" s="787"/>
      <c r="E245" s="788"/>
      <c r="F245" s="343"/>
      <c r="G245" s="332"/>
      <c r="H245" s="332"/>
      <c r="I245" s="333"/>
      <c r="J245" s="332"/>
      <c r="K245" s="325">
        <f>SUM(K247:K374)</f>
        <v>0</v>
      </c>
      <c r="L245" s="325">
        <f>SUM(L247:L375)</f>
        <v>109625.60999999999</v>
      </c>
      <c r="M245" s="325">
        <f t="shared" ref="M245:N245" si="45">SUM(M247:M375)</f>
        <v>910500</v>
      </c>
      <c r="N245" s="325">
        <f t="shared" si="45"/>
        <v>1022125.6100000001</v>
      </c>
      <c r="O245" s="325"/>
      <c r="P245" s="336"/>
      <c r="Q245" s="344"/>
      <c r="R245" s="316" t="s">
        <v>957</v>
      </c>
    </row>
    <row r="246" spans="1:18" ht="32.25" customHeight="1">
      <c r="A246" s="151" t="s">
        <v>611</v>
      </c>
      <c r="B246" s="156"/>
      <c r="C246" s="372" t="s">
        <v>290</v>
      </c>
      <c r="D246" s="359"/>
      <c r="E246" s="360"/>
      <c r="F246" s="360"/>
      <c r="G246" s="157"/>
      <c r="H246" s="157"/>
      <c r="I246" s="157"/>
      <c r="J246" s="157"/>
      <c r="K246" s="163"/>
      <c r="L246" s="163"/>
      <c r="M246" s="163"/>
      <c r="N246" s="168"/>
      <c r="O246" s="161"/>
      <c r="P246" s="161"/>
      <c r="Q246" s="152"/>
    </row>
    <row r="247" spans="1:18" ht="29.25" customHeight="1">
      <c r="A247" s="151" t="s">
        <v>612</v>
      </c>
      <c r="B247" s="156"/>
      <c r="C247" s="59"/>
      <c r="D247" s="773" t="s">
        <v>291</v>
      </c>
      <c r="E247" s="774"/>
      <c r="F247" s="360"/>
      <c r="G247" s="157"/>
      <c r="H247" s="157"/>
      <c r="I247" s="157"/>
      <c r="J247" s="157"/>
      <c r="K247" s="163"/>
      <c r="L247" s="163"/>
      <c r="M247" s="163"/>
      <c r="N247" s="168"/>
      <c r="O247" s="161"/>
      <c r="P247" s="161"/>
      <c r="Q247" s="152"/>
    </row>
    <row r="248" spans="1:18" ht="39" customHeight="1">
      <c r="A248" s="151" t="s">
        <v>613</v>
      </c>
      <c r="B248" s="156"/>
      <c r="C248" s="59"/>
      <c r="D248" s="12"/>
      <c r="E248" s="360" t="s">
        <v>292</v>
      </c>
      <c r="F248" s="213" t="s">
        <v>297</v>
      </c>
      <c r="G248" s="157" t="s">
        <v>190</v>
      </c>
      <c r="H248" s="157" t="s">
        <v>202</v>
      </c>
      <c r="I248" s="186" t="s">
        <v>300</v>
      </c>
      <c r="J248" s="213" t="s">
        <v>778</v>
      </c>
      <c r="K248" s="163"/>
      <c r="L248" s="163">
        <f>R248/1000</f>
        <v>4000</v>
      </c>
      <c r="M248" s="163"/>
      <c r="N248" s="168">
        <f t="shared" ref="N248:N271" si="46">K248+L248+M248</f>
        <v>4000</v>
      </c>
      <c r="O248" s="161"/>
      <c r="P248" s="161"/>
      <c r="Q248" s="152"/>
      <c r="R248" s="2">
        <v>4000000</v>
      </c>
    </row>
    <row r="249" spans="1:18" ht="39" customHeight="1">
      <c r="A249" s="151" t="s">
        <v>614</v>
      </c>
      <c r="B249" s="156"/>
      <c r="C249" s="59"/>
      <c r="D249" s="12"/>
      <c r="E249" s="360" t="s">
        <v>293</v>
      </c>
      <c r="F249" s="213" t="s">
        <v>298</v>
      </c>
      <c r="G249" s="157" t="s">
        <v>190</v>
      </c>
      <c r="H249" s="157" t="s">
        <v>202</v>
      </c>
      <c r="I249" s="186" t="s">
        <v>301</v>
      </c>
      <c r="J249" s="213" t="s">
        <v>778</v>
      </c>
      <c r="K249" s="163"/>
      <c r="L249" s="163">
        <f t="shared" ref="L249:L251" si="47">R249/1000</f>
        <v>2000</v>
      </c>
      <c r="M249" s="163"/>
      <c r="N249" s="168">
        <f t="shared" si="46"/>
        <v>2000</v>
      </c>
      <c r="O249" s="161"/>
      <c r="P249" s="161"/>
      <c r="Q249" s="152"/>
      <c r="R249" s="2">
        <v>2000000</v>
      </c>
    </row>
    <row r="250" spans="1:18" ht="39" customHeight="1">
      <c r="A250" s="151" t="s">
        <v>615</v>
      </c>
      <c r="B250" s="156"/>
      <c r="C250" s="59"/>
      <c r="D250" s="12"/>
      <c r="E250" s="373" t="s">
        <v>294</v>
      </c>
      <c r="F250" s="213" t="s">
        <v>299</v>
      </c>
      <c r="G250" s="157" t="s">
        <v>190</v>
      </c>
      <c r="H250" s="157" t="s">
        <v>202</v>
      </c>
      <c r="I250" s="186" t="s">
        <v>302</v>
      </c>
      <c r="J250" s="213" t="s">
        <v>778</v>
      </c>
      <c r="K250" s="163"/>
      <c r="L250" s="163">
        <f t="shared" si="47"/>
        <v>1000</v>
      </c>
      <c r="M250" s="163"/>
      <c r="N250" s="168">
        <f t="shared" si="46"/>
        <v>1000</v>
      </c>
      <c r="O250" s="161"/>
      <c r="P250" s="161"/>
      <c r="Q250" s="161"/>
      <c r="R250" s="2">
        <v>1000000</v>
      </c>
    </row>
    <row r="251" spans="1:18" ht="39" customHeight="1">
      <c r="A251" s="151" t="s">
        <v>616</v>
      </c>
      <c r="B251" s="156"/>
      <c r="C251" s="59"/>
      <c r="D251" s="12"/>
      <c r="E251" s="360" t="s">
        <v>295</v>
      </c>
      <c r="F251" s="213" t="s">
        <v>296</v>
      </c>
      <c r="G251" s="157" t="s">
        <v>190</v>
      </c>
      <c r="H251" s="157" t="s">
        <v>202</v>
      </c>
      <c r="I251" s="186" t="s">
        <v>303</v>
      </c>
      <c r="J251" s="213" t="s">
        <v>778</v>
      </c>
      <c r="K251" s="163"/>
      <c r="L251" s="163">
        <f t="shared" si="47"/>
        <v>500</v>
      </c>
      <c r="M251" s="163"/>
      <c r="N251" s="168">
        <f t="shared" si="46"/>
        <v>500</v>
      </c>
      <c r="O251" s="161"/>
      <c r="P251" s="161"/>
      <c r="Q251" s="161"/>
      <c r="R251" s="2">
        <v>500000</v>
      </c>
    </row>
    <row r="252" spans="1:18" ht="39" customHeight="1">
      <c r="A252" s="151" t="s">
        <v>784</v>
      </c>
      <c r="B252" s="156"/>
      <c r="C252" s="59"/>
      <c r="D252" s="12"/>
      <c r="E252" s="360" t="s">
        <v>767</v>
      </c>
      <c r="F252" s="213" t="s">
        <v>766</v>
      </c>
      <c r="G252" s="157" t="s">
        <v>190</v>
      </c>
      <c r="H252" s="157" t="s">
        <v>202</v>
      </c>
      <c r="I252" s="186" t="s">
        <v>774</v>
      </c>
      <c r="J252" s="213" t="s">
        <v>783</v>
      </c>
      <c r="K252" s="163"/>
      <c r="L252" s="163">
        <v>7000</v>
      </c>
      <c r="M252" s="163"/>
      <c r="N252" s="168">
        <v>7000</v>
      </c>
      <c r="O252" s="161"/>
      <c r="P252" s="161"/>
      <c r="Q252" s="161"/>
    </row>
    <row r="253" spans="1:18" ht="39" customHeight="1">
      <c r="A253" s="151" t="s">
        <v>785</v>
      </c>
      <c r="B253" s="156"/>
      <c r="C253" s="59"/>
      <c r="D253" s="12"/>
      <c r="E253" s="360" t="s">
        <v>768</v>
      </c>
      <c r="F253" s="213" t="s">
        <v>772</v>
      </c>
      <c r="G253" s="157" t="s">
        <v>190</v>
      </c>
      <c r="H253" s="157" t="s">
        <v>202</v>
      </c>
      <c r="I253" s="186" t="s">
        <v>775</v>
      </c>
      <c r="J253" s="213" t="s">
        <v>304</v>
      </c>
      <c r="K253" s="163"/>
      <c r="L253" s="163">
        <v>3000</v>
      </c>
      <c r="M253" s="163"/>
      <c r="N253" s="168">
        <v>3000</v>
      </c>
      <c r="O253" s="161"/>
      <c r="P253" s="161"/>
      <c r="Q253" s="161"/>
    </row>
    <row r="254" spans="1:18" ht="39" customHeight="1">
      <c r="A254" s="151" t="s">
        <v>786</v>
      </c>
      <c r="B254" s="156"/>
      <c r="C254" s="59"/>
      <c r="D254" s="12"/>
      <c r="E254" s="360" t="s">
        <v>1080</v>
      </c>
      <c r="F254" s="213" t="s">
        <v>772</v>
      </c>
      <c r="G254" s="157" t="s">
        <v>190</v>
      </c>
      <c r="H254" s="157" t="s">
        <v>202</v>
      </c>
      <c r="I254" s="186" t="s">
        <v>1082</v>
      </c>
      <c r="J254" s="213" t="s">
        <v>304</v>
      </c>
      <c r="K254" s="163"/>
      <c r="L254" s="163">
        <v>1000</v>
      </c>
      <c r="M254" s="163"/>
      <c r="N254" s="168">
        <v>3000</v>
      </c>
      <c r="O254" s="161"/>
      <c r="P254" s="161"/>
      <c r="Q254" s="161"/>
    </row>
    <row r="255" spans="1:18" ht="39" customHeight="1">
      <c r="A255" s="151" t="s">
        <v>787</v>
      </c>
      <c r="B255" s="156"/>
      <c r="C255" s="59"/>
      <c r="D255" s="12"/>
      <c r="E255" s="360" t="s">
        <v>1083</v>
      </c>
      <c r="F255" s="213" t="s">
        <v>765</v>
      </c>
      <c r="G255" s="157" t="s">
        <v>190</v>
      </c>
      <c r="H255" s="157" t="s">
        <v>202</v>
      </c>
      <c r="I255" s="186" t="s">
        <v>776</v>
      </c>
      <c r="J255" s="213" t="s">
        <v>780</v>
      </c>
      <c r="K255" s="163"/>
      <c r="L255" s="163">
        <v>300</v>
      </c>
      <c r="M255" s="163"/>
      <c r="N255" s="168">
        <v>300</v>
      </c>
      <c r="O255" s="161"/>
      <c r="P255" s="161"/>
      <c r="Q255" s="161"/>
    </row>
    <row r="256" spans="1:18" ht="39" customHeight="1">
      <c r="A256" s="172" t="s">
        <v>788</v>
      </c>
      <c r="B256" s="173"/>
      <c r="C256" s="174"/>
      <c r="D256" s="73"/>
      <c r="E256" s="376" t="s">
        <v>1084</v>
      </c>
      <c r="F256" s="384" t="s">
        <v>765</v>
      </c>
      <c r="G256" s="175" t="s">
        <v>190</v>
      </c>
      <c r="H256" s="175" t="s">
        <v>202</v>
      </c>
      <c r="I256" s="392" t="s">
        <v>770</v>
      </c>
      <c r="J256" s="384" t="s">
        <v>780</v>
      </c>
      <c r="K256" s="177"/>
      <c r="L256" s="177">
        <v>125</v>
      </c>
      <c r="M256" s="177"/>
      <c r="N256" s="178">
        <v>125</v>
      </c>
      <c r="O256" s="176"/>
      <c r="P256" s="176"/>
      <c r="Q256" s="176"/>
    </row>
    <row r="257" spans="1:19" ht="39" customHeight="1">
      <c r="A257" s="151" t="s">
        <v>1081</v>
      </c>
      <c r="B257" s="156"/>
      <c r="C257" s="59"/>
      <c r="D257" s="12"/>
      <c r="E257" s="360" t="s">
        <v>771</v>
      </c>
      <c r="F257" s="213" t="s">
        <v>765</v>
      </c>
      <c r="G257" s="157" t="s">
        <v>190</v>
      </c>
      <c r="H257" s="157" t="s">
        <v>202</v>
      </c>
      <c r="I257" s="186" t="s">
        <v>777</v>
      </c>
      <c r="J257" s="213" t="s">
        <v>780</v>
      </c>
      <c r="K257" s="163"/>
      <c r="L257" s="163">
        <v>200</v>
      </c>
      <c r="M257" s="163"/>
      <c r="N257" s="168">
        <v>200</v>
      </c>
      <c r="O257" s="161"/>
      <c r="P257" s="161"/>
      <c r="Q257" s="161"/>
    </row>
    <row r="258" spans="1:19" ht="29.25" customHeight="1">
      <c r="A258" s="151" t="s">
        <v>617</v>
      </c>
      <c r="B258" s="156"/>
      <c r="C258" s="59"/>
      <c r="D258" s="773" t="s">
        <v>305</v>
      </c>
      <c r="E258" s="774"/>
      <c r="F258" s="360"/>
      <c r="G258" s="157"/>
      <c r="H258" s="157"/>
      <c r="I258" s="157"/>
      <c r="J258" s="157"/>
      <c r="K258" s="163"/>
      <c r="L258" s="163"/>
      <c r="M258" s="163"/>
      <c r="N258" s="168"/>
      <c r="O258" s="161"/>
      <c r="P258" s="161"/>
      <c r="Q258" s="161"/>
    </row>
    <row r="259" spans="1:19" ht="39" customHeight="1">
      <c r="A259" s="151" t="s">
        <v>618</v>
      </c>
      <c r="B259" s="156"/>
      <c r="C259" s="59"/>
      <c r="D259" s="359"/>
      <c r="E259" s="360" t="s">
        <v>306</v>
      </c>
      <c r="F259" s="213" t="s">
        <v>309</v>
      </c>
      <c r="G259" s="157" t="s">
        <v>190</v>
      </c>
      <c r="H259" s="157" t="s">
        <v>202</v>
      </c>
      <c r="I259" s="186" t="s">
        <v>310</v>
      </c>
      <c r="J259" s="213" t="s">
        <v>778</v>
      </c>
      <c r="K259" s="163"/>
      <c r="L259" s="163">
        <v>5500</v>
      </c>
      <c r="M259" s="163"/>
      <c r="N259" s="168">
        <f t="shared" si="46"/>
        <v>5500</v>
      </c>
      <c r="O259" s="161"/>
      <c r="P259" s="161"/>
      <c r="Q259" s="161"/>
      <c r="R259" s="2">
        <v>5500000</v>
      </c>
    </row>
    <row r="260" spans="1:19" ht="39" customHeight="1">
      <c r="A260" s="151" t="s">
        <v>619</v>
      </c>
      <c r="B260" s="156"/>
      <c r="C260" s="59"/>
      <c r="D260" s="359"/>
      <c r="E260" s="360" t="s">
        <v>307</v>
      </c>
      <c r="F260" s="213" t="s">
        <v>309</v>
      </c>
      <c r="G260" s="157" t="s">
        <v>190</v>
      </c>
      <c r="H260" s="157" t="s">
        <v>202</v>
      </c>
      <c r="I260" s="186" t="s">
        <v>311</v>
      </c>
      <c r="J260" s="213" t="s">
        <v>778</v>
      </c>
      <c r="K260" s="163"/>
      <c r="L260" s="163">
        <v>5000</v>
      </c>
      <c r="M260" s="163"/>
      <c r="N260" s="168">
        <f t="shared" si="46"/>
        <v>5000</v>
      </c>
      <c r="O260" s="161"/>
      <c r="P260" s="161"/>
      <c r="Q260" s="161"/>
      <c r="R260" s="2">
        <v>5000000</v>
      </c>
    </row>
    <row r="261" spans="1:19" ht="39" customHeight="1">
      <c r="A261" s="151" t="s">
        <v>620</v>
      </c>
      <c r="B261" s="156"/>
      <c r="C261" s="59"/>
      <c r="D261" s="359"/>
      <c r="E261" s="360" t="s">
        <v>308</v>
      </c>
      <c r="F261" s="213" t="s">
        <v>309</v>
      </c>
      <c r="G261" s="157" t="s">
        <v>190</v>
      </c>
      <c r="H261" s="157" t="s">
        <v>202</v>
      </c>
      <c r="I261" s="186" t="s">
        <v>312</v>
      </c>
      <c r="J261" s="213" t="s">
        <v>778</v>
      </c>
      <c r="K261" s="163"/>
      <c r="L261" s="163">
        <v>2000</v>
      </c>
      <c r="M261" s="163"/>
      <c r="N261" s="168">
        <f t="shared" si="46"/>
        <v>2000</v>
      </c>
      <c r="O261" s="161"/>
      <c r="P261" s="161"/>
      <c r="Q261" s="161"/>
      <c r="R261" s="2">
        <v>2000000</v>
      </c>
    </row>
    <row r="262" spans="1:19" ht="30" customHeight="1">
      <c r="A262" s="151" t="s">
        <v>621</v>
      </c>
      <c r="B262" s="156"/>
      <c r="C262" s="59"/>
      <c r="D262" s="773" t="s">
        <v>313</v>
      </c>
      <c r="E262" s="774"/>
      <c r="F262" s="213"/>
      <c r="G262" s="157"/>
      <c r="H262" s="157"/>
      <c r="I262" s="186"/>
      <c r="J262" s="157"/>
      <c r="K262" s="163"/>
      <c r="L262" s="163"/>
      <c r="M262" s="163"/>
      <c r="N262" s="168"/>
      <c r="O262" s="161"/>
      <c r="P262" s="161"/>
      <c r="Q262" s="161"/>
    </row>
    <row r="263" spans="1:19" ht="42.75" customHeight="1">
      <c r="A263" s="151" t="s">
        <v>622</v>
      </c>
      <c r="B263" s="156"/>
      <c r="C263" s="59"/>
      <c r="D263" s="359"/>
      <c r="E263" s="360" t="s">
        <v>314</v>
      </c>
      <c r="F263" s="213" t="s">
        <v>324</v>
      </c>
      <c r="G263" s="157" t="s">
        <v>190</v>
      </c>
      <c r="H263" s="157" t="s">
        <v>202</v>
      </c>
      <c r="I263" s="186" t="s">
        <v>732</v>
      </c>
      <c r="J263" s="213" t="s">
        <v>779</v>
      </c>
      <c r="K263" s="163"/>
      <c r="L263" s="163">
        <v>6000</v>
      </c>
      <c r="M263" s="163"/>
      <c r="N263" s="168">
        <f t="shared" si="46"/>
        <v>6000</v>
      </c>
      <c r="O263" s="161"/>
      <c r="P263" s="161"/>
      <c r="Q263" s="161"/>
    </row>
    <row r="264" spans="1:19" ht="42.75" customHeight="1">
      <c r="A264" s="151" t="s">
        <v>792</v>
      </c>
      <c r="B264" s="156"/>
      <c r="C264" s="59"/>
      <c r="D264" s="359"/>
      <c r="E264" s="360" t="s">
        <v>789</v>
      </c>
      <c r="F264" s="221" t="s">
        <v>791</v>
      </c>
      <c r="G264" s="157" t="s">
        <v>190</v>
      </c>
      <c r="H264" s="157" t="s">
        <v>202</v>
      </c>
      <c r="I264" s="186" t="s">
        <v>732</v>
      </c>
      <c r="J264" s="213" t="s">
        <v>779</v>
      </c>
      <c r="K264" s="163"/>
      <c r="L264" s="163">
        <f>R264/1000</f>
        <v>4000</v>
      </c>
      <c r="M264" s="163"/>
      <c r="N264" s="168">
        <f t="shared" si="46"/>
        <v>4000</v>
      </c>
      <c r="O264" s="161"/>
      <c r="P264" s="161"/>
      <c r="Q264" s="161"/>
      <c r="R264" s="2">
        <v>4000000</v>
      </c>
    </row>
    <row r="265" spans="1:19" ht="42.75" customHeight="1">
      <c r="A265" s="151" t="s">
        <v>793</v>
      </c>
      <c r="B265" s="156"/>
      <c r="C265" s="59"/>
      <c r="D265" s="359"/>
      <c r="E265" s="360" t="s">
        <v>790</v>
      </c>
      <c r="F265" s="221" t="s">
        <v>791</v>
      </c>
      <c r="G265" s="157" t="s">
        <v>190</v>
      </c>
      <c r="H265" s="157" t="s">
        <v>202</v>
      </c>
      <c r="I265" s="186" t="s">
        <v>732</v>
      </c>
      <c r="J265" s="213" t="s">
        <v>779</v>
      </c>
      <c r="K265" s="163"/>
      <c r="L265" s="163">
        <f>R265/1000</f>
        <v>4000</v>
      </c>
      <c r="M265" s="163"/>
      <c r="N265" s="168">
        <f t="shared" si="46"/>
        <v>4000</v>
      </c>
      <c r="O265" s="161"/>
      <c r="P265" s="161"/>
      <c r="Q265" s="161"/>
      <c r="R265" s="2">
        <v>4000000</v>
      </c>
    </row>
    <row r="266" spans="1:19" ht="30" customHeight="1">
      <c r="A266" s="151" t="s">
        <v>623</v>
      </c>
      <c r="B266" s="156"/>
      <c r="C266" s="59"/>
      <c r="D266" s="773" t="s">
        <v>315</v>
      </c>
      <c r="E266" s="774"/>
      <c r="F266" s="213" t="s">
        <v>794</v>
      </c>
      <c r="G266" s="157" t="s">
        <v>190</v>
      </c>
      <c r="H266" s="157" t="s">
        <v>202</v>
      </c>
      <c r="I266" s="186" t="s">
        <v>732</v>
      </c>
      <c r="J266" s="213" t="s">
        <v>779</v>
      </c>
      <c r="K266" s="163"/>
      <c r="L266" s="163">
        <v>5000</v>
      </c>
      <c r="M266" s="163"/>
      <c r="N266" s="168">
        <f t="shared" si="46"/>
        <v>5000</v>
      </c>
      <c r="O266" s="161"/>
      <c r="P266" s="161"/>
      <c r="Q266" s="161"/>
      <c r="R266" s="2">
        <v>1000000</v>
      </c>
      <c r="S266" s="2">
        <v>4000000</v>
      </c>
    </row>
    <row r="267" spans="1:19" ht="49.5" customHeight="1">
      <c r="A267" s="151"/>
      <c r="B267" s="156"/>
      <c r="C267" s="59"/>
      <c r="D267" s="359"/>
      <c r="E267" s="360" t="s">
        <v>316</v>
      </c>
      <c r="F267" s="213"/>
      <c r="G267" s="157"/>
      <c r="H267" s="157"/>
      <c r="I267" s="360"/>
      <c r="J267" s="213"/>
      <c r="K267" s="163"/>
      <c r="L267" s="163"/>
      <c r="M267" s="163"/>
      <c r="N267" s="168"/>
      <c r="O267" s="161"/>
      <c r="P267" s="161"/>
      <c r="Q267" s="161"/>
    </row>
    <row r="268" spans="1:19" ht="15.95" customHeight="1">
      <c r="A268" s="151"/>
      <c r="B268" s="156"/>
      <c r="C268" s="59"/>
      <c r="D268" s="359"/>
      <c r="E268" s="360" t="s">
        <v>795</v>
      </c>
      <c r="F268" s="213"/>
      <c r="G268" s="157"/>
      <c r="H268" s="157"/>
      <c r="I268" s="360"/>
      <c r="J268" s="213"/>
      <c r="K268" s="163"/>
      <c r="L268" s="163"/>
      <c r="M268" s="163"/>
      <c r="N268" s="168"/>
      <c r="O268" s="161"/>
      <c r="P268" s="161"/>
      <c r="Q268" s="161"/>
    </row>
    <row r="269" spans="1:19" ht="15.95" customHeight="1">
      <c r="A269" s="151"/>
      <c r="B269" s="156"/>
      <c r="C269" s="59"/>
      <c r="D269" s="359"/>
      <c r="E269" s="360" t="s">
        <v>796</v>
      </c>
      <c r="F269" s="213"/>
      <c r="G269" s="157"/>
      <c r="H269" s="157"/>
      <c r="I269" s="360"/>
      <c r="J269" s="213"/>
      <c r="K269" s="163"/>
      <c r="L269" s="163"/>
      <c r="M269" s="163"/>
      <c r="N269" s="168"/>
      <c r="O269" s="161"/>
      <c r="P269" s="161"/>
      <c r="Q269" s="161"/>
    </row>
    <row r="270" spans="1:19" ht="18.75" customHeight="1">
      <c r="A270" s="172"/>
      <c r="B270" s="173"/>
      <c r="C270" s="174"/>
      <c r="D270" s="375"/>
      <c r="E270" s="376" t="s">
        <v>797</v>
      </c>
      <c r="F270" s="384"/>
      <c r="G270" s="175"/>
      <c r="H270" s="175"/>
      <c r="I270" s="376"/>
      <c r="J270" s="384"/>
      <c r="K270" s="177"/>
      <c r="L270" s="177"/>
      <c r="M270" s="177"/>
      <c r="N270" s="178"/>
      <c r="O270" s="176"/>
      <c r="P270" s="176"/>
      <c r="Q270" s="176"/>
    </row>
    <row r="271" spans="1:19" ht="42.75" customHeight="1">
      <c r="A271" s="151" t="s">
        <v>624</v>
      </c>
      <c r="B271" s="156"/>
      <c r="C271" s="59"/>
      <c r="D271" s="773" t="s">
        <v>317</v>
      </c>
      <c r="E271" s="774"/>
      <c r="F271" s="213" t="s">
        <v>325</v>
      </c>
      <c r="G271" s="157" t="s">
        <v>190</v>
      </c>
      <c r="H271" s="157" t="s">
        <v>202</v>
      </c>
      <c r="I271" s="186" t="s">
        <v>334</v>
      </c>
      <c r="J271" s="157" t="s">
        <v>780</v>
      </c>
      <c r="K271" s="163"/>
      <c r="L271" s="163">
        <v>3000</v>
      </c>
      <c r="M271" s="163"/>
      <c r="N271" s="168">
        <f t="shared" si="46"/>
        <v>3000</v>
      </c>
      <c r="O271" s="161"/>
      <c r="P271" s="161"/>
      <c r="Q271" s="161"/>
    </row>
    <row r="272" spans="1:19" ht="15" customHeight="1">
      <c r="A272" s="150"/>
      <c r="B272" s="156"/>
      <c r="C272" s="59"/>
      <c r="D272" s="359"/>
      <c r="E272" s="360" t="s">
        <v>318</v>
      </c>
      <c r="F272" s="213"/>
      <c r="G272" s="157"/>
      <c r="H272" s="157"/>
      <c r="I272" s="186"/>
      <c r="J272" s="157"/>
      <c r="K272" s="163"/>
      <c r="L272" s="163"/>
      <c r="M272" s="163"/>
      <c r="N272" s="168"/>
      <c r="O272" s="161"/>
      <c r="P272" s="161"/>
      <c r="Q272" s="161"/>
    </row>
    <row r="273" spans="1:18" ht="15" customHeight="1">
      <c r="A273" s="150"/>
      <c r="B273" s="156"/>
      <c r="C273" s="59"/>
      <c r="D273" s="359"/>
      <c r="E273" s="360" t="s">
        <v>319</v>
      </c>
      <c r="F273" s="213"/>
      <c r="G273" s="157"/>
      <c r="H273" s="157"/>
      <c r="I273" s="186"/>
      <c r="J273" s="157"/>
      <c r="K273" s="163"/>
      <c r="L273" s="163"/>
      <c r="M273" s="163"/>
      <c r="N273" s="168"/>
      <c r="O273" s="161"/>
      <c r="P273" s="161"/>
      <c r="Q273" s="161"/>
    </row>
    <row r="274" spans="1:18" ht="15" customHeight="1">
      <c r="A274" s="150"/>
      <c r="B274" s="156"/>
      <c r="C274" s="59"/>
      <c r="D274" s="359"/>
      <c r="E274" s="360" t="s">
        <v>320</v>
      </c>
      <c r="F274" s="213"/>
      <c r="G274" s="157"/>
      <c r="H274" s="157"/>
      <c r="I274" s="186"/>
      <c r="J274" s="157"/>
      <c r="K274" s="163"/>
      <c r="L274" s="163"/>
      <c r="M274" s="163"/>
      <c r="N274" s="168"/>
      <c r="O274" s="161"/>
      <c r="P274" s="161"/>
      <c r="Q274" s="161"/>
    </row>
    <row r="275" spans="1:18" ht="15" customHeight="1">
      <c r="A275" s="150"/>
      <c r="B275" s="156"/>
      <c r="C275" s="59"/>
      <c r="D275" s="359"/>
      <c r="E275" s="360" t="s">
        <v>321</v>
      </c>
      <c r="F275" s="213"/>
      <c r="G275" s="157"/>
      <c r="H275" s="157"/>
      <c r="I275" s="186"/>
      <c r="J275" s="157"/>
      <c r="K275" s="163"/>
      <c r="L275" s="163"/>
      <c r="M275" s="163"/>
      <c r="N275" s="168"/>
      <c r="O275" s="161"/>
      <c r="P275" s="161"/>
      <c r="Q275" s="161"/>
    </row>
    <row r="276" spans="1:18" ht="15" customHeight="1">
      <c r="A276" s="150"/>
      <c r="B276" s="156"/>
      <c r="C276" s="59"/>
      <c r="D276" s="359"/>
      <c r="E276" s="360" t="s">
        <v>322</v>
      </c>
      <c r="F276" s="213"/>
      <c r="G276" s="157"/>
      <c r="H276" s="157"/>
      <c r="I276" s="186"/>
      <c r="J276" s="157"/>
      <c r="K276" s="163"/>
      <c r="L276" s="163"/>
      <c r="M276" s="163"/>
      <c r="N276" s="168"/>
      <c r="O276" s="161"/>
      <c r="P276" s="161"/>
      <c r="Q276" s="161"/>
    </row>
    <row r="277" spans="1:18" ht="15" customHeight="1">
      <c r="A277" s="150"/>
      <c r="B277" s="156"/>
      <c r="C277" s="59"/>
      <c r="D277" s="359"/>
      <c r="E277" s="360" t="s">
        <v>323</v>
      </c>
      <c r="F277" s="213"/>
      <c r="G277" s="157"/>
      <c r="H277" s="157"/>
      <c r="I277" s="186"/>
      <c r="J277" s="157"/>
      <c r="K277" s="163"/>
      <c r="L277" s="163"/>
      <c r="M277" s="163"/>
      <c r="N277" s="168"/>
      <c r="O277" s="161"/>
      <c r="P277" s="161"/>
      <c r="Q277" s="161"/>
    </row>
    <row r="278" spans="1:18" ht="42" customHeight="1">
      <c r="A278" s="151" t="s">
        <v>625</v>
      </c>
      <c r="B278" s="156"/>
      <c r="C278" s="59"/>
      <c r="D278" s="773" t="s">
        <v>328</v>
      </c>
      <c r="E278" s="774"/>
      <c r="F278" s="213" t="s">
        <v>333</v>
      </c>
      <c r="G278" s="157" t="s">
        <v>190</v>
      </c>
      <c r="H278" s="157" t="s">
        <v>202</v>
      </c>
      <c r="I278" s="186" t="s">
        <v>335</v>
      </c>
      <c r="J278" s="213" t="s">
        <v>778</v>
      </c>
      <c r="K278" s="163"/>
      <c r="L278" s="163">
        <v>10000</v>
      </c>
      <c r="M278" s="163"/>
      <c r="N278" s="168">
        <f t="shared" ref="N278" si="48">K278+L278+M278</f>
        <v>10000</v>
      </c>
      <c r="O278" s="161"/>
      <c r="P278" s="161"/>
      <c r="Q278" s="161"/>
    </row>
    <row r="279" spans="1:18" ht="15" customHeight="1">
      <c r="A279" s="150"/>
      <c r="B279" s="156"/>
      <c r="C279" s="59"/>
      <c r="D279" s="359"/>
      <c r="E279" s="360" t="s">
        <v>329</v>
      </c>
      <c r="F279" s="213"/>
      <c r="G279" s="157"/>
      <c r="H279" s="157"/>
      <c r="I279" s="186"/>
      <c r="J279" s="157"/>
      <c r="K279" s="163"/>
      <c r="L279" s="163"/>
      <c r="M279" s="163"/>
      <c r="N279" s="168"/>
      <c r="O279" s="161"/>
      <c r="P279" s="161"/>
      <c r="Q279" s="161"/>
    </row>
    <row r="280" spans="1:18" ht="33.75" customHeight="1">
      <c r="A280" s="150"/>
      <c r="B280" s="156"/>
      <c r="C280" s="59"/>
      <c r="D280" s="359"/>
      <c r="E280" s="360" t="s">
        <v>330</v>
      </c>
      <c r="F280" s="213"/>
      <c r="G280" s="157"/>
      <c r="H280" s="157"/>
      <c r="I280" s="186"/>
      <c r="J280" s="157"/>
      <c r="K280" s="163"/>
      <c r="L280" s="163"/>
      <c r="M280" s="163"/>
      <c r="N280" s="168"/>
      <c r="O280" s="161"/>
      <c r="P280" s="161"/>
      <c r="Q280" s="161"/>
    </row>
    <row r="281" spans="1:18" ht="15" customHeight="1">
      <c r="A281" s="150"/>
      <c r="B281" s="156"/>
      <c r="C281" s="59"/>
      <c r="D281" s="359"/>
      <c r="E281" s="360" t="s">
        <v>331</v>
      </c>
      <c r="F281" s="213"/>
      <c r="G281" s="157"/>
      <c r="H281" s="157"/>
      <c r="I281" s="186"/>
      <c r="J281" s="157"/>
      <c r="K281" s="163"/>
      <c r="L281" s="163"/>
      <c r="M281" s="163"/>
      <c r="N281" s="168"/>
      <c r="O281" s="161"/>
      <c r="P281" s="161"/>
      <c r="Q281" s="161"/>
    </row>
    <row r="282" spans="1:18" ht="15" customHeight="1">
      <c r="A282" s="150"/>
      <c r="B282" s="156"/>
      <c r="C282" s="59"/>
      <c r="D282" s="359"/>
      <c r="E282" s="360" t="s">
        <v>332</v>
      </c>
      <c r="F282" s="360"/>
      <c r="G282" s="157"/>
      <c r="H282" s="157"/>
      <c r="I282" s="157"/>
      <c r="J282" s="157"/>
      <c r="K282" s="163"/>
      <c r="L282" s="163"/>
      <c r="M282" s="163"/>
      <c r="N282" s="168"/>
      <c r="O282" s="161"/>
      <c r="P282" s="161"/>
      <c r="Q282" s="161"/>
    </row>
    <row r="283" spans="1:18" ht="41.25" customHeight="1">
      <c r="A283" s="151" t="s">
        <v>626</v>
      </c>
      <c r="B283" s="156"/>
      <c r="C283" s="59"/>
      <c r="D283" s="773" t="s">
        <v>610</v>
      </c>
      <c r="E283" s="774"/>
      <c r="F283" s="213" t="s">
        <v>627</v>
      </c>
      <c r="G283" s="157" t="s">
        <v>190</v>
      </c>
      <c r="H283" s="157" t="s">
        <v>202</v>
      </c>
      <c r="I283" s="283" t="s">
        <v>638</v>
      </c>
      <c r="J283" s="213" t="s">
        <v>781</v>
      </c>
      <c r="K283" s="163"/>
      <c r="L283" s="163">
        <f>R283/1000</f>
        <v>5000</v>
      </c>
      <c r="M283" s="163"/>
      <c r="N283" s="168">
        <f t="shared" ref="N283" si="49">K283+L283+M283</f>
        <v>5000</v>
      </c>
      <c r="O283" s="161"/>
      <c r="P283" s="161"/>
      <c r="Q283" s="161"/>
      <c r="R283" s="2">
        <v>5000000</v>
      </c>
    </row>
    <row r="284" spans="1:18" ht="16.5" customHeight="1">
      <c r="A284" s="150"/>
      <c r="B284" s="156"/>
      <c r="C284" s="59"/>
      <c r="D284" s="359"/>
      <c r="E284" s="360" t="s">
        <v>629</v>
      </c>
      <c r="F284" s="360"/>
      <c r="G284" s="157"/>
      <c r="H284" s="157"/>
      <c r="I284" s="157"/>
      <c r="J284" s="213"/>
      <c r="K284" s="163"/>
      <c r="L284" s="163"/>
      <c r="M284" s="163"/>
      <c r="N284" s="168"/>
      <c r="O284" s="161"/>
      <c r="P284" s="161"/>
      <c r="Q284" s="161"/>
    </row>
    <row r="285" spans="1:18" ht="16.5" customHeight="1">
      <c r="A285" s="150"/>
      <c r="B285" s="156"/>
      <c r="C285" s="59"/>
      <c r="D285" s="359"/>
      <c r="E285" s="360" t="s">
        <v>630</v>
      </c>
      <c r="F285" s="360"/>
      <c r="G285" s="157"/>
      <c r="H285" s="157"/>
      <c r="I285" s="157"/>
      <c r="J285" s="157"/>
      <c r="K285" s="163"/>
      <c r="L285" s="163"/>
      <c r="M285" s="163"/>
      <c r="N285" s="168"/>
      <c r="O285" s="161"/>
      <c r="P285" s="161"/>
      <c r="Q285" s="161"/>
    </row>
    <row r="286" spans="1:18" ht="16.5" customHeight="1">
      <c r="A286" s="150"/>
      <c r="B286" s="156"/>
      <c r="C286" s="59"/>
      <c r="D286" s="359"/>
      <c r="E286" s="360" t="s">
        <v>631</v>
      </c>
      <c r="F286" s="360"/>
      <c r="G286" s="157"/>
      <c r="H286" s="157"/>
      <c r="I286" s="157"/>
      <c r="J286" s="157"/>
      <c r="K286" s="163"/>
      <c r="L286" s="163"/>
      <c r="M286" s="163"/>
      <c r="N286" s="168"/>
      <c r="O286" s="161"/>
      <c r="P286" s="161"/>
      <c r="Q286" s="161"/>
    </row>
    <row r="287" spans="1:18" ht="16.5" customHeight="1">
      <c r="A287" s="150"/>
      <c r="B287" s="156"/>
      <c r="C287" s="59"/>
      <c r="D287" s="359"/>
      <c r="E287" s="360" t="s">
        <v>632</v>
      </c>
      <c r="F287" s="360"/>
      <c r="G287" s="157"/>
      <c r="H287" s="157"/>
      <c r="I287" s="157"/>
      <c r="J287" s="157"/>
      <c r="K287" s="163"/>
      <c r="L287" s="163"/>
      <c r="M287" s="163"/>
      <c r="N287" s="168"/>
      <c r="O287" s="161"/>
      <c r="P287" s="161"/>
      <c r="Q287" s="161"/>
    </row>
    <row r="288" spans="1:18" ht="16.5" customHeight="1">
      <c r="A288" s="150"/>
      <c r="B288" s="156"/>
      <c r="C288" s="59"/>
      <c r="D288" s="359"/>
      <c r="E288" s="360" t="s">
        <v>633</v>
      </c>
      <c r="F288" s="360"/>
      <c r="G288" s="157"/>
      <c r="H288" s="157"/>
      <c r="I288" s="157"/>
      <c r="J288" s="157"/>
      <c r="K288" s="163"/>
      <c r="L288" s="163"/>
      <c r="M288" s="163"/>
      <c r="N288" s="168"/>
      <c r="O288" s="161"/>
      <c r="P288" s="161"/>
      <c r="Q288" s="161"/>
    </row>
    <row r="289" spans="1:18" ht="16.5" customHeight="1">
      <c r="A289" s="150"/>
      <c r="B289" s="156"/>
      <c r="C289" s="59"/>
      <c r="D289" s="359"/>
      <c r="E289" s="360" t="s">
        <v>634</v>
      </c>
      <c r="F289" s="360"/>
      <c r="G289" s="157"/>
      <c r="H289" s="157"/>
      <c r="I289" s="157"/>
      <c r="J289" s="157"/>
      <c r="K289" s="163"/>
      <c r="L289" s="163"/>
      <c r="M289" s="163"/>
      <c r="N289" s="168"/>
      <c r="O289" s="161"/>
      <c r="P289" s="161"/>
      <c r="Q289" s="161"/>
    </row>
    <row r="290" spans="1:18" ht="16.5" customHeight="1">
      <c r="A290" s="150"/>
      <c r="B290" s="156"/>
      <c r="C290" s="59"/>
      <c r="D290" s="359"/>
      <c r="E290" s="360" t="s">
        <v>635</v>
      </c>
      <c r="F290" s="360"/>
      <c r="G290" s="157"/>
      <c r="H290" s="157"/>
      <c r="I290" s="157"/>
      <c r="J290" s="157"/>
      <c r="K290" s="163"/>
      <c r="L290" s="163"/>
      <c r="M290" s="163"/>
      <c r="N290" s="168"/>
      <c r="O290" s="161"/>
      <c r="P290" s="161"/>
      <c r="Q290" s="161"/>
    </row>
    <row r="291" spans="1:18" ht="16.5" customHeight="1">
      <c r="A291" s="150"/>
      <c r="B291" s="156"/>
      <c r="C291" s="59"/>
      <c r="D291" s="359"/>
      <c r="E291" s="360" t="s">
        <v>636</v>
      </c>
      <c r="F291" s="360"/>
      <c r="G291" s="157"/>
      <c r="H291" s="157"/>
      <c r="I291" s="157"/>
      <c r="J291" s="157"/>
      <c r="K291" s="163"/>
      <c r="L291" s="163"/>
      <c r="M291" s="163"/>
      <c r="N291" s="168"/>
      <c r="O291" s="161"/>
      <c r="P291" s="161"/>
      <c r="Q291" s="161"/>
    </row>
    <row r="292" spans="1:18" ht="45" customHeight="1">
      <c r="A292" s="172" t="s">
        <v>646</v>
      </c>
      <c r="B292" s="173"/>
      <c r="C292" s="174"/>
      <c r="D292" s="777" t="s">
        <v>637</v>
      </c>
      <c r="E292" s="778"/>
      <c r="F292" s="384" t="s">
        <v>644</v>
      </c>
      <c r="G292" s="175" t="s">
        <v>190</v>
      </c>
      <c r="H292" s="175" t="s">
        <v>202</v>
      </c>
      <c r="I292" s="392" t="s">
        <v>645</v>
      </c>
      <c r="J292" s="384" t="s">
        <v>782</v>
      </c>
      <c r="K292" s="177"/>
      <c r="L292" s="177">
        <f>R292/1000</f>
        <v>5000</v>
      </c>
      <c r="M292" s="177"/>
      <c r="N292" s="178">
        <f t="shared" ref="N292" si="50">K292+L292+M292</f>
        <v>5000</v>
      </c>
      <c r="O292" s="176"/>
      <c r="P292" s="176"/>
      <c r="Q292" s="176"/>
      <c r="R292" s="2">
        <v>5000000</v>
      </c>
    </row>
    <row r="293" spans="1:18" ht="16.5" customHeight="1">
      <c r="A293" s="150"/>
      <c r="B293" s="156"/>
      <c r="C293" s="59"/>
      <c r="D293" s="359"/>
      <c r="E293" s="360" t="s">
        <v>639</v>
      </c>
      <c r="F293" s="360"/>
      <c r="G293" s="157"/>
      <c r="H293" s="157"/>
      <c r="I293" s="157"/>
      <c r="J293" s="157"/>
      <c r="K293" s="163"/>
      <c r="L293" s="163"/>
      <c r="M293" s="163"/>
      <c r="N293" s="168"/>
      <c r="O293" s="161"/>
      <c r="P293" s="161"/>
      <c r="Q293" s="161"/>
    </row>
    <row r="294" spans="1:18" ht="16.5" customHeight="1">
      <c r="A294" s="150"/>
      <c r="B294" s="156"/>
      <c r="C294" s="59"/>
      <c r="D294" s="359"/>
      <c r="E294" s="360" t="s">
        <v>640</v>
      </c>
      <c r="F294" s="360"/>
      <c r="G294" s="157"/>
      <c r="H294" s="157"/>
      <c r="I294" s="157"/>
      <c r="J294" s="157"/>
      <c r="K294" s="163"/>
      <c r="L294" s="163"/>
      <c r="M294" s="163"/>
      <c r="N294" s="168"/>
      <c r="O294" s="161"/>
      <c r="P294" s="161"/>
      <c r="Q294" s="161"/>
    </row>
    <row r="295" spans="1:18" ht="31.5" customHeight="1">
      <c r="A295" s="150"/>
      <c r="B295" s="156"/>
      <c r="C295" s="59"/>
      <c r="D295" s="359"/>
      <c r="E295" s="360" t="s">
        <v>641</v>
      </c>
      <c r="F295" s="360"/>
      <c r="G295" s="157"/>
      <c r="H295" s="157"/>
      <c r="I295" s="157"/>
      <c r="J295" s="157"/>
      <c r="K295" s="163"/>
      <c r="L295" s="163"/>
      <c r="M295" s="163"/>
      <c r="N295" s="168"/>
      <c r="O295" s="161"/>
      <c r="P295" s="161"/>
      <c r="Q295" s="161"/>
    </row>
    <row r="296" spans="1:18" ht="26.25" customHeight="1">
      <c r="A296" s="150"/>
      <c r="B296" s="156"/>
      <c r="C296" s="59"/>
      <c r="D296" s="359"/>
      <c r="E296" s="360" t="s">
        <v>642</v>
      </c>
      <c r="F296" s="360"/>
      <c r="G296" s="157"/>
      <c r="H296" s="157"/>
      <c r="I296" s="157"/>
      <c r="J296" s="157"/>
      <c r="K296" s="163"/>
      <c r="L296" s="163"/>
      <c r="M296" s="163"/>
      <c r="N296" s="168"/>
      <c r="O296" s="161"/>
      <c r="P296" s="161"/>
      <c r="Q296" s="161"/>
    </row>
    <row r="297" spans="1:18" ht="41.25" customHeight="1">
      <c r="A297" s="150"/>
      <c r="B297" s="156"/>
      <c r="C297" s="59"/>
      <c r="D297" s="359"/>
      <c r="E297" s="360" t="s">
        <v>643</v>
      </c>
      <c r="F297" s="360"/>
      <c r="G297" s="157"/>
      <c r="H297" s="157"/>
      <c r="I297" s="157"/>
      <c r="J297" s="157"/>
      <c r="K297" s="163"/>
      <c r="L297" s="163"/>
      <c r="M297" s="163"/>
      <c r="N297" s="168"/>
      <c r="O297" s="161"/>
      <c r="P297" s="161"/>
      <c r="Q297" s="161"/>
    </row>
    <row r="298" spans="1:18" ht="66.75" customHeight="1">
      <c r="A298" s="151" t="s">
        <v>649</v>
      </c>
      <c r="B298" s="156"/>
      <c r="C298" s="59"/>
      <c r="D298" s="773" t="s">
        <v>648</v>
      </c>
      <c r="E298" s="774"/>
      <c r="F298" s="213" t="s">
        <v>650</v>
      </c>
      <c r="G298" s="157" t="s">
        <v>190</v>
      </c>
      <c r="H298" s="157" t="s">
        <v>202</v>
      </c>
      <c r="I298" s="360" t="s">
        <v>773</v>
      </c>
      <c r="J298" s="213" t="s">
        <v>654</v>
      </c>
      <c r="K298" s="163"/>
      <c r="L298" s="163">
        <f>R298/1000</f>
        <v>750.4</v>
      </c>
      <c r="M298" s="163"/>
      <c r="N298" s="168">
        <f t="shared" ref="N298" si="51">K298+L298+M298</f>
        <v>750.4</v>
      </c>
      <c r="O298" s="161"/>
      <c r="P298" s="161"/>
      <c r="Q298" s="161"/>
      <c r="R298" s="2">
        <v>750400</v>
      </c>
    </row>
    <row r="299" spans="1:18" ht="33" customHeight="1">
      <c r="A299" s="150"/>
      <c r="B299" s="156"/>
      <c r="C299" s="59"/>
      <c r="D299" s="359"/>
      <c r="E299" s="360" t="s">
        <v>653</v>
      </c>
      <c r="F299" s="360"/>
      <c r="G299" s="157"/>
      <c r="H299" s="157"/>
      <c r="I299" s="157"/>
      <c r="J299" s="157"/>
      <c r="K299" s="163"/>
      <c r="L299" s="163"/>
      <c r="M299" s="163"/>
      <c r="N299" s="168"/>
      <c r="O299" s="161"/>
      <c r="P299" s="161"/>
      <c r="Q299" s="161"/>
    </row>
    <row r="300" spans="1:18" ht="35.25" customHeight="1">
      <c r="A300" s="150"/>
      <c r="B300" s="156"/>
      <c r="C300" s="59"/>
      <c r="D300" s="359"/>
      <c r="E300" s="360" t="s">
        <v>652</v>
      </c>
      <c r="F300" s="360"/>
      <c r="G300" s="157"/>
      <c r="H300" s="157"/>
      <c r="I300" s="157"/>
      <c r="J300" s="157"/>
      <c r="K300" s="163"/>
      <c r="L300" s="163"/>
      <c r="M300" s="163"/>
      <c r="N300" s="168"/>
      <c r="O300" s="161"/>
      <c r="P300" s="161"/>
      <c r="Q300" s="161"/>
    </row>
    <row r="301" spans="1:18" ht="16.5" customHeight="1">
      <c r="A301" s="150"/>
      <c r="B301" s="156"/>
      <c r="C301" s="59"/>
      <c r="D301" s="359"/>
      <c r="E301" s="360" t="s">
        <v>651</v>
      </c>
      <c r="F301" s="360"/>
      <c r="G301" s="157"/>
      <c r="H301" s="157"/>
      <c r="I301" s="157"/>
      <c r="J301" s="157"/>
      <c r="K301" s="163"/>
      <c r="L301" s="163"/>
      <c r="M301" s="163"/>
      <c r="N301" s="168"/>
      <c r="O301" s="161"/>
      <c r="P301" s="161"/>
      <c r="Q301" s="161"/>
    </row>
    <row r="302" spans="1:18" ht="30.75" customHeight="1">
      <c r="A302" s="151" t="s">
        <v>800</v>
      </c>
      <c r="B302" s="156"/>
      <c r="C302" s="59"/>
      <c r="D302" s="773" t="s">
        <v>798</v>
      </c>
      <c r="E302" s="774"/>
      <c r="F302" s="213" t="s">
        <v>772</v>
      </c>
      <c r="G302" s="157" t="s">
        <v>190</v>
      </c>
      <c r="H302" s="157" t="s">
        <v>202</v>
      </c>
      <c r="I302" s="373" t="s">
        <v>801</v>
      </c>
      <c r="J302" s="213" t="s">
        <v>799</v>
      </c>
      <c r="K302" s="163"/>
      <c r="L302" s="163"/>
      <c r="M302" s="163">
        <v>1000</v>
      </c>
      <c r="N302" s="168">
        <f t="shared" ref="N302" si="52">K302+L302+M302</f>
        <v>1000</v>
      </c>
      <c r="O302" s="161"/>
      <c r="P302" s="161"/>
      <c r="Q302" s="161"/>
      <c r="R302" s="2">
        <v>1000000</v>
      </c>
    </row>
    <row r="303" spans="1:18" ht="36.75" customHeight="1">
      <c r="A303" s="151" t="s">
        <v>803</v>
      </c>
      <c r="B303" s="156"/>
      <c r="C303" s="59"/>
      <c r="D303" s="773" t="s">
        <v>802</v>
      </c>
      <c r="E303" s="774"/>
      <c r="F303" s="213" t="s">
        <v>804</v>
      </c>
      <c r="G303" s="157" t="s">
        <v>190</v>
      </c>
      <c r="H303" s="157" t="s">
        <v>202</v>
      </c>
      <c r="I303" s="360" t="s">
        <v>732</v>
      </c>
      <c r="J303" s="213" t="s">
        <v>805</v>
      </c>
      <c r="K303" s="163"/>
      <c r="L303" s="163">
        <f t="shared" ref="L303:L307" si="53">R303/1000</f>
        <v>1000</v>
      </c>
      <c r="M303" s="163"/>
      <c r="N303" s="168">
        <f t="shared" ref="N303:N307" si="54">K303+L303+M303</f>
        <v>1000</v>
      </c>
      <c r="O303" s="161"/>
      <c r="P303" s="161"/>
      <c r="Q303" s="161"/>
      <c r="R303" s="2">
        <v>1000000</v>
      </c>
    </row>
    <row r="304" spans="1:18" ht="31.5" customHeight="1">
      <c r="A304" s="150"/>
      <c r="B304" s="156"/>
      <c r="C304" s="59"/>
      <c r="D304" s="12"/>
      <c r="E304" s="360" t="s">
        <v>807</v>
      </c>
      <c r="F304" s="213"/>
      <c r="G304" s="157"/>
      <c r="H304" s="157"/>
      <c r="I304" s="360"/>
      <c r="J304" s="213"/>
      <c r="K304" s="163"/>
      <c r="L304" s="163">
        <f t="shared" si="53"/>
        <v>0</v>
      </c>
      <c r="M304" s="163"/>
      <c r="N304" s="168">
        <f t="shared" si="54"/>
        <v>0</v>
      </c>
      <c r="O304" s="161"/>
      <c r="P304" s="161"/>
      <c r="Q304" s="161"/>
    </row>
    <row r="305" spans="1:18" ht="15.95" customHeight="1">
      <c r="A305" s="150"/>
      <c r="B305" s="156"/>
      <c r="C305" s="59"/>
      <c r="D305" s="12"/>
      <c r="E305" s="360" t="s">
        <v>808</v>
      </c>
      <c r="F305" s="213"/>
      <c r="G305" s="157"/>
      <c r="H305" s="157"/>
      <c r="I305" s="360"/>
      <c r="J305" s="213"/>
      <c r="K305" s="163"/>
      <c r="L305" s="163">
        <f t="shared" si="53"/>
        <v>0</v>
      </c>
      <c r="M305" s="163"/>
      <c r="N305" s="168">
        <f t="shared" si="54"/>
        <v>0</v>
      </c>
      <c r="O305" s="161"/>
      <c r="P305" s="161"/>
      <c r="Q305" s="161"/>
    </row>
    <row r="306" spans="1:18" ht="39.75" customHeight="1">
      <c r="A306" s="151" t="s">
        <v>816</v>
      </c>
      <c r="B306" s="156"/>
      <c r="C306" s="59"/>
      <c r="D306" s="773" t="s">
        <v>809</v>
      </c>
      <c r="E306" s="774"/>
      <c r="F306" s="213" t="s">
        <v>814</v>
      </c>
      <c r="G306" s="157" t="s">
        <v>190</v>
      </c>
      <c r="H306" s="157" t="s">
        <v>202</v>
      </c>
      <c r="I306" s="360" t="s">
        <v>732</v>
      </c>
      <c r="J306" s="213" t="s">
        <v>280</v>
      </c>
      <c r="K306" s="163"/>
      <c r="L306" s="163">
        <f t="shared" si="53"/>
        <v>1000</v>
      </c>
      <c r="M306" s="163"/>
      <c r="N306" s="168">
        <f t="shared" si="54"/>
        <v>1000</v>
      </c>
      <c r="O306" s="161"/>
      <c r="P306" s="161"/>
      <c r="Q306" s="161"/>
      <c r="R306" s="2">
        <v>1000000</v>
      </c>
    </row>
    <row r="307" spans="1:18" ht="33" customHeight="1">
      <c r="A307" s="172" t="s">
        <v>817</v>
      </c>
      <c r="B307" s="173"/>
      <c r="C307" s="174"/>
      <c r="D307" s="777" t="s">
        <v>810</v>
      </c>
      <c r="E307" s="778"/>
      <c r="F307" s="384" t="s">
        <v>814</v>
      </c>
      <c r="G307" s="175" t="s">
        <v>190</v>
      </c>
      <c r="H307" s="175" t="s">
        <v>202</v>
      </c>
      <c r="I307" s="376" t="s">
        <v>732</v>
      </c>
      <c r="J307" s="384" t="s">
        <v>280</v>
      </c>
      <c r="K307" s="177"/>
      <c r="L307" s="177">
        <f t="shared" si="53"/>
        <v>2000</v>
      </c>
      <c r="M307" s="177"/>
      <c r="N307" s="178">
        <f t="shared" si="54"/>
        <v>2000</v>
      </c>
      <c r="O307" s="176"/>
      <c r="P307" s="176"/>
      <c r="Q307" s="176"/>
      <c r="R307" s="2">
        <v>2000000</v>
      </c>
    </row>
    <row r="308" spans="1:18" ht="32.25" customHeight="1">
      <c r="A308" s="151" t="s">
        <v>818</v>
      </c>
      <c r="B308" s="156"/>
      <c r="C308" s="59"/>
      <c r="D308" s="785" t="s">
        <v>811</v>
      </c>
      <c r="E308" s="786"/>
      <c r="F308" s="213" t="s">
        <v>815</v>
      </c>
      <c r="G308" s="157" t="s">
        <v>190</v>
      </c>
      <c r="H308" s="157" t="s">
        <v>202</v>
      </c>
      <c r="I308" s="360" t="s">
        <v>732</v>
      </c>
      <c r="J308" s="157" t="s">
        <v>304</v>
      </c>
      <c r="K308" s="163"/>
      <c r="L308" s="163">
        <f t="shared" ref="L308" si="55">R308/1000</f>
        <v>200</v>
      </c>
      <c r="M308" s="163"/>
      <c r="N308" s="168">
        <f t="shared" ref="N308" si="56">K308+L308+M308</f>
        <v>200</v>
      </c>
      <c r="O308" s="161"/>
      <c r="P308" s="161"/>
      <c r="Q308" s="161"/>
      <c r="R308" s="2">
        <v>200000</v>
      </c>
    </row>
    <row r="309" spans="1:18" ht="16.5" customHeight="1">
      <c r="A309" s="150"/>
      <c r="B309" s="156"/>
      <c r="C309" s="59"/>
      <c r="D309" s="359"/>
      <c r="E309" s="360" t="s">
        <v>812</v>
      </c>
      <c r="F309" s="360"/>
      <c r="G309" s="157"/>
      <c r="H309" s="157"/>
      <c r="I309" s="157"/>
      <c r="J309" s="157"/>
      <c r="K309" s="163"/>
      <c r="L309" s="163"/>
      <c r="M309" s="163"/>
      <c r="N309" s="168"/>
      <c r="O309" s="161"/>
      <c r="P309" s="161"/>
      <c r="Q309" s="161"/>
    </row>
    <row r="310" spans="1:18" ht="16.5" customHeight="1">
      <c r="A310" s="150"/>
      <c r="B310" s="156"/>
      <c r="C310" s="59"/>
      <c r="D310" s="359"/>
      <c r="E310" s="360" t="s">
        <v>813</v>
      </c>
      <c r="F310" s="360"/>
      <c r="G310" s="157"/>
      <c r="H310" s="157"/>
      <c r="I310" s="157"/>
      <c r="J310" s="157"/>
      <c r="K310" s="163"/>
      <c r="L310" s="163"/>
      <c r="M310" s="163"/>
      <c r="N310" s="168"/>
      <c r="O310" s="161"/>
      <c r="P310" s="161"/>
      <c r="Q310" s="161"/>
    </row>
    <row r="311" spans="1:18" ht="37.5" customHeight="1">
      <c r="A311" s="151" t="s">
        <v>828</v>
      </c>
      <c r="B311" s="156"/>
      <c r="C311" s="59"/>
      <c r="D311" s="773" t="s">
        <v>819</v>
      </c>
      <c r="E311" s="774"/>
      <c r="F311" s="221" t="s">
        <v>829</v>
      </c>
      <c r="G311" s="157" t="s">
        <v>190</v>
      </c>
      <c r="H311" s="157" t="s">
        <v>202</v>
      </c>
      <c r="I311" s="286" t="s">
        <v>830</v>
      </c>
      <c r="J311" s="213" t="s">
        <v>831</v>
      </c>
      <c r="K311" s="163"/>
      <c r="L311" s="163">
        <f t="shared" ref="L311" si="57">R311/1000</f>
        <v>1000</v>
      </c>
      <c r="M311" s="163"/>
      <c r="N311" s="168">
        <f t="shared" ref="N311" si="58">K311+L311+M311</f>
        <v>1000</v>
      </c>
      <c r="O311" s="161"/>
      <c r="P311" s="161"/>
      <c r="Q311" s="161"/>
      <c r="R311" s="2">
        <v>1000000</v>
      </c>
    </row>
    <row r="312" spans="1:18" ht="16.5" customHeight="1">
      <c r="A312" s="150"/>
      <c r="B312" s="156"/>
      <c r="C312" s="59"/>
      <c r="D312" s="12"/>
      <c r="E312" s="360" t="s">
        <v>825</v>
      </c>
      <c r="F312" s="360"/>
      <c r="G312" s="157"/>
      <c r="H312" s="157"/>
      <c r="I312" s="157"/>
      <c r="J312" s="157"/>
      <c r="K312" s="163"/>
      <c r="L312" s="163"/>
      <c r="M312" s="163"/>
      <c r="N312" s="168"/>
      <c r="O312" s="161"/>
      <c r="P312" s="161"/>
      <c r="Q312" s="161"/>
    </row>
    <row r="313" spans="1:18" ht="16.5" customHeight="1">
      <c r="A313" s="150"/>
      <c r="B313" s="156"/>
      <c r="C313" s="59"/>
      <c r="D313" s="12"/>
      <c r="E313" s="360" t="s">
        <v>824</v>
      </c>
      <c r="F313" s="360"/>
      <c r="G313" s="157"/>
      <c r="H313" s="157"/>
      <c r="I313" s="157"/>
      <c r="J313" s="157"/>
      <c r="K313" s="163"/>
      <c r="L313" s="163"/>
      <c r="M313" s="163"/>
      <c r="N313" s="168"/>
      <c r="O313" s="161"/>
      <c r="P313" s="161"/>
      <c r="Q313" s="161"/>
    </row>
    <row r="314" spans="1:18" ht="30" customHeight="1">
      <c r="A314" s="150"/>
      <c r="B314" s="156"/>
      <c r="C314" s="59"/>
      <c r="D314" s="12"/>
      <c r="E314" s="360" t="s">
        <v>823</v>
      </c>
      <c r="F314" s="360"/>
      <c r="G314" s="157"/>
      <c r="H314" s="157"/>
      <c r="I314" s="157"/>
      <c r="J314" s="157"/>
      <c r="K314" s="163"/>
      <c r="L314" s="163"/>
      <c r="M314" s="163"/>
      <c r="N314" s="168"/>
      <c r="O314" s="161"/>
      <c r="P314" s="161"/>
      <c r="Q314" s="161"/>
    </row>
    <row r="315" spans="1:18" ht="30" customHeight="1">
      <c r="A315" s="150"/>
      <c r="B315" s="156"/>
      <c r="C315" s="59"/>
      <c r="D315" s="12"/>
      <c r="E315" s="360" t="s">
        <v>822</v>
      </c>
      <c r="F315" s="360"/>
      <c r="G315" s="157"/>
      <c r="H315" s="157"/>
      <c r="I315" s="157"/>
      <c r="J315" s="157"/>
      <c r="K315" s="163"/>
      <c r="L315" s="163"/>
      <c r="M315" s="163"/>
      <c r="N315" s="168"/>
      <c r="O315" s="161"/>
      <c r="P315" s="161"/>
      <c r="Q315" s="161"/>
    </row>
    <row r="316" spans="1:18" ht="30" customHeight="1">
      <c r="A316" s="150"/>
      <c r="B316" s="156"/>
      <c r="C316" s="59"/>
      <c r="D316" s="12"/>
      <c r="E316" s="360" t="s">
        <v>821</v>
      </c>
      <c r="F316" s="360"/>
      <c r="G316" s="157"/>
      <c r="H316" s="157"/>
      <c r="I316" s="157"/>
      <c r="J316" s="157"/>
      <c r="K316" s="163"/>
      <c r="L316" s="163"/>
      <c r="M316" s="163"/>
      <c r="N316" s="168"/>
      <c r="O316" s="161"/>
      <c r="P316" s="161"/>
      <c r="Q316" s="161"/>
    </row>
    <row r="317" spans="1:18" ht="15" customHeight="1">
      <c r="A317" s="150"/>
      <c r="B317" s="156"/>
      <c r="C317" s="59"/>
      <c r="D317" s="12"/>
      <c r="E317" s="360" t="s">
        <v>820</v>
      </c>
      <c r="F317" s="360"/>
      <c r="G317" s="157"/>
      <c r="H317" s="157"/>
      <c r="I317" s="157"/>
      <c r="J317" s="157"/>
      <c r="K317" s="163"/>
      <c r="L317" s="163"/>
      <c r="M317" s="163"/>
      <c r="N317" s="168"/>
      <c r="O317" s="161"/>
      <c r="P317" s="161"/>
      <c r="Q317" s="161"/>
    </row>
    <row r="318" spans="1:18" ht="30" customHeight="1">
      <c r="A318" s="150"/>
      <c r="B318" s="156"/>
      <c r="C318" s="59"/>
      <c r="D318" s="12"/>
      <c r="E318" s="360" t="s">
        <v>826</v>
      </c>
      <c r="F318" s="360"/>
      <c r="G318" s="157"/>
      <c r="H318" s="157"/>
      <c r="I318" s="157"/>
      <c r="J318" s="157"/>
      <c r="K318" s="163"/>
      <c r="L318" s="163"/>
      <c r="M318" s="163"/>
      <c r="N318" s="168"/>
      <c r="O318" s="161"/>
      <c r="P318" s="161"/>
      <c r="Q318" s="161"/>
    </row>
    <row r="319" spans="1:18" ht="30" customHeight="1">
      <c r="A319" s="150"/>
      <c r="B319" s="156"/>
      <c r="C319" s="59"/>
      <c r="D319" s="12"/>
      <c r="E319" s="360" t="s">
        <v>827</v>
      </c>
      <c r="F319" s="360"/>
      <c r="G319" s="157"/>
      <c r="H319" s="157"/>
      <c r="I319" s="157"/>
      <c r="J319" s="157"/>
      <c r="K319" s="163"/>
      <c r="L319" s="163"/>
      <c r="M319" s="163"/>
      <c r="N319" s="168"/>
      <c r="O319" s="161"/>
      <c r="P319" s="161"/>
      <c r="Q319" s="161"/>
    </row>
    <row r="320" spans="1:18" s="273" customFormat="1" ht="68.25" customHeight="1">
      <c r="A320" s="264" t="s">
        <v>847</v>
      </c>
      <c r="B320" s="265"/>
      <c r="C320" s="266"/>
      <c r="D320" s="781" t="s">
        <v>832</v>
      </c>
      <c r="E320" s="782"/>
      <c r="F320" s="382" t="s">
        <v>848</v>
      </c>
      <c r="G320" s="270" t="s">
        <v>190</v>
      </c>
      <c r="H320" s="270" t="s">
        <v>202</v>
      </c>
      <c r="I320" s="267" t="s">
        <v>849</v>
      </c>
      <c r="J320" s="269" t="s">
        <v>850</v>
      </c>
      <c r="K320" s="166"/>
      <c r="L320" s="166"/>
      <c r="M320" s="166">
        <v>900000</v>
      </c>
      <c r="N320" s="271">
        <f t="shared" ref="N320" si="59">K320+L320+M320</f>
        <v>900000</v>
      </c>
      <c r="O320" s="268"/>
      <c r="P320" s="268"/>
      <c r="Q320" s="268"/>
      <c r="R320" s="273">
        <v>900000000</v>
      </c>
    </row>
    <row r="321" spans="1:18" ht="15" customHeight="1">
      <c r="A321" s="150"/>
      <c r="B321" s="156"/>
      <c r="C321" s="59"/>
      <c r="D321" s="12"/>
      <c r="E321" s="360" t="s">
        <v>833</v>
      </c>
      <c r="F321" s="360"/>
      <c r="G321" s="157"/>
      <c r="H321" s="157"/>
      <c r="I321" s="157"/>
      <c r="J321" s="157"/>
      <c r="K321" s="163"/>
      <c r="L321" s="163"/>
      <c r="M321" s="163"/>
      <c r="N321" s="168"/>
      <c r="O321" s="161"/>
      <c r="P321" s="161"/>
      <c r="Q321" s="161"/>
    </row>
    <row r="322" spans="1:18" ht="15" customHeight="1">
      <c r="A322" s="150"/>
      <c r="B322" s="156"/>
      <c r="C322" s="59"/>
      <c r="D322" s="12"/>
      <c r="E322" s="360" t="s">
        <v>834</v>
      </c>
      <c r="F322" s="360"/>
      <c r="G322" s="157"/>
      <c r="H322" s="157"/>
      <c r="I322" s="157"/>
      <c r="J322" s="157"/>
      <c r="K322" s="163"/>
      <c r="L322" s="163"/>
      <c r="M322" s="163"/>
      <c r="N322" s="168"/>
      <c r="O322" s="161"/>
      <c r="P322" s="161"/>
      <c r="Q322" s="161"/>
    </row>
    <row r="323" spans="1:18" ht="15" customHeight="1">
      <c r="A323" s="150"/>
      <c r="B323" s="156"/>
      <c r="C323" s="59"/>
      <c r="D323" s="12"/>
      <c r="E323" s="360" t="s">
        <v>835</v>
      </c>
      <c r="F323" s="360"/>
      <c r="G323" s="157"/>
      <c r="H323" s="157"/>
      <c r="I323" s="157"/>
      <c r="J323" s="157"/>
      <c r="K323" s="163"/>
      <c r="L323" s="163"/>
      <c r="M323" s="163"/>
      <c r="N323" s="168"/>
      <c r="O323" s="161"/>
      <c r="P323" s="161"/>
      <c r="Q323" s="161"/>
    </row>
    <row r="324" spans="1:18" ht="30" customHeight="1">
      <c r="A324" s="150"/>
      <c r="B324" s="156"/>
      <c r="C324" s="59"/>
      <c r="D324" s="12"/>
      <c r="E324" s="360" t="s">
        <v>836</v>
      </c>
      <c r="F324" s="360"/>
      <c r="G324" s="157"/>
      <c r="H324" s="157"/>
      <c r="I324" s="157"/>
      <c r="J324" s="157"/>
      <c r="K324" s="163"/>
      <c r="L324" s="163"/>
      <c r="M324" s="163"/>
      <c r="N324" s="168"/>
      <c r="O324" s="161"/>
      <c r="P324" s="161"/>
      <c r="Q324" s="161"/>
    </row>
    <row r="325" spans="1:18" ht="30" customHeight="1">
      <c r="A325" s="397"/>
      <c r="B325" s="173"/>
      <c r="C325" s="174"/>
      <c r="D325" s="73"/>
      <c r="E325" s="376" t="s">
        <v>837</v>
      </c>
      <c r="F325" s="376"/>
      <c r="G325" s="175"/>
      <c r="H325" s="175"/>
      <c r="I325" s="175"/>
      <c r="J325" s="175"/>
      <c r="K325" s="177"/>
      <c r="L325" s="177"/>
      <c r="M325" s="177"/>
      <c r="N325" s="178"/>
      <c r="O325" s="176"/>
      <c r="P325" s="176"/>
      <c r="Q325" s="176"/>
    </row>
    <row r="326" spans="1:18" ht="30" customHeight="1">
      <c r="A326" s="150"/>
      <c r="B326" s="156"/>
      <c r="C326" s="59"/>
      <c r="D326" s="12"/>
      <c r="E326" s="360" t="s">
        <v>838</v>
      </c>
      <c r="F326" s="360"/>
      <c r="G326" s="157"/>
      <c r="H326" s="157"/>
      <c r="I326" s="157"/>
      <c r="J326" s="157"/>
      <c r="K326" s="163"/>
      <c r="L326" s="163"/>
      <c r="M326" s="163"/>
      <c r="N326" s="168"/>
      <c r="O326" s="161"/>
      <c r="P326" s="161"/>
      <c r="Q326" s="161"/>
    </row>
    <row r="327" spans="1:18" ht="15" customHeight="1">
      <c r="A327" s="150"/>
      <c r="B327" s="156"/>
      <c r="C327" s="59"/>
      <c r="D327" s="12"/>
      <c r="E327" s="360" t="s">
        <v>839</v>
      </c>
      <c r="F327" s="360"/>
      <c r="G327" s="157"/>
      <c r="H327" s="157"/>
      <c r="I327" s="157"/>
      <c r="J327" s="157"/>
      <c r="K327" s="163"/>
      <c r="L327" s="163"/>
      <c r="M327" s="163"/>
      <c r="N327" s="168"/>
      <c r="O327" s="161"/>
      <c r="P327" s="161"/>
      <c r="Q327" s="161"/>
    </row>
    <row r="328" spans="1:18" ht="15" customHeight="1">
      <c r="A328" s="150"/>
      <c r="B328" s="156"/>
      <c r="C328" s="59"/>
      <c r="D328" s="12"/>
      <c r="E328" s="360" t="s">
        <v>840</v>
      </c>
      <c r="F328" s="360"/>
      <c r="G328" s="157"/>
      <c r="H328" s="157"/>
      <c r="I328" s="157"/>
      <c r="J328" s="157"/>
      <c r="K328" s="163"/>
      <c r="L328" s="163"/>
      <c r="M328" s="163"/>
      <c r="N328" s="168"/>
      <c r="O328" s="161"/>
      <c r="P328" s="161"/>
      <c r="Q328" s="161"/>
    </row>
    <row r="329" spans="1:18" ht="15" customHeight="1">
      <c r="A329" s="150"/>
      <c r="B329" s="156"/>
      <c r="C329" s="59"/>
      <c r="D329" s="12"/>
      <c r="E329" s="360" t="s">
        <v>841</v>
      </c>
      <c r="F329" s="360"/>
      <c r="G329" s="157"/>
      <c r="H329" s="157"/>
      <c r="I329" s="157"/>
      <c r="J329" s="157"/>
      <c r="K329" s="163"/>
      <c r="L329" s="163"/>
      <c r="M329" s="163"/>
      <c r="N329" s="168"/>
      <c r="O329" s="161"/>
      <c r="P329" s="161"/>
      <c r="Q329" s="161"/>
    </row>
    <row r="330" spans="1:18" ht="15" customHeight="1">
      <c r="A330" s="150"/>
      <c r="B330" s="156"/>
      <c r="C330" s="59"/>
      <c r="D330" s="12"/>
      <c r="E330" s="360" t="s">
        <v>846</v>
      </c>
      <c r="F330" s="360"/>
      <c r="G330" s="157"/>
      <c r="H330" s="157"/>
      <c r="I330" s="157"/>
      <c r="J330" s="157"/>
      <c r="K330" s="163"/>
      <c r="L330" s="163"/>
      <c r="M330" s="163"/>
      <c r="N330" s="168"/>
      <c r="O330" s="161"/>
      <c r="P330" s="161"/>
      <c r="Q330" s="161"/>
    </row>
    <row r="331" spans="1:18" ht="15" customHeight="1">
      <c r="A331" s="150"/>
      <c r="B331" s="156"/>
      <c r="C331" s="59"/>
      <c r="D331" s="12"/>
      <c r="E331" s="360" t="s">
        <v>842</v>
      </c>
      <c r="F331" s="360"/>
      <c r="G331" s="157"/>
      <c r="H331" s="157"/>
      <c r="I331" s="157"/>
      <c r="J331" s="157"/>
      <c r="K331" s="163"/>
      <c r="L331" s="163"/>
      <c r="M331" s="163"/>
      <c r="N331" s="168"/>
      <c r="O331" s="161"/>
      <c r="P331" s="161"/>
      <c r="Q331" s="161"/>
    </row>
    <row r="332" spans="1:18" ht="15" customHeight="1">
      <c r="A332" s="150"/>
      <c r="B332" s="156"/>
      <c r="C332" s="59"/>
      <c r="D332" s="12"/>
      <c r="E332" s="360" t="s">
        <v>844</v>
      </c>
      <c r="F332" s="360"/>
      <c r="G332" s="157"/>
      <c r="H332" s="157"/>
      <c r="I332" s="157"/>
      <c r="J332" s="157"/>
      <c r="K332" s="163"/>
      <c r="L332" s="163"/>
      <c r="M332" s="163"/>
      <c r="N332" s="168"/>
      <c r="O332" s="161"/>
      <c r="P332" s="161"/>
      <c r="Q332" s="161"/>
    </row>
    <row r="333" spans="1:18" ht="15" customHeight="1">
      <c r="A333" s="150"/>
      <c r="B333" s="156"/>
      <c r="C333" s="59"/>
      <c r="D333" s="12"/>
      <c r="E333" s="360" t="s">
        <v>843</v>
      </c>
      <c r="F333" s="360"/>
      <c r="G333" s="157"/>
      <c r="H333" s="157"/>
      <c r="I333" s="157"/>
      <c r="J333" s="157"/>
      <c r="K333" s="163"/>
      <c r="L333" s="163"/>
      <c r="M333" s="163"/>
      <c r="N333" s="168"/>
      <c r="O333" s="161"/>
      <c r="P333" s="161"/>
      <c r="Q333" s="161"/>
    </row>
    <row r="334" spans="1:18" ht="15" customHeight="1">
      <c r="A334" s="150"/>
      <c r="B334" s="156"/>
      <c r="C334" s="59"/>
      <c r="D334" s="12"/>
      <c r="E334" s="360" t="s">
        <v>845</v>
      </c>
      <c r="F334" s="360"/>
      <c r="G334" s="157"/>
      <c r="H334" s="157"/>
      <c r="I334" s="157"/>
      <c r="J334" s="157"/>
      <c r="K334" s="163"/>
      <c r="L334" s="163"/>
      <c r="M334" s="163"/>
      <c r="N334" s="168"/>
      <c r="O334" s="161"/>
      <c r="P334" s="161"/>
      <c r="Q334" s="161"/>
    </row>
    <row r="335" spans="1:18" ht="51" customHeight="1">
      <c r="A335" s="151" t="s">
        <v>868</v>
      </c>
      <c r="B335" s="156"/>
      <c r="C335" s="59"/>
      <c r="D335" s="12" t="s">
        <v>851</v>
      </c>
      <c r="E335" s="360"/>
      <c r="F335" s="213" t="s">
        <v>765</v>
      </c>
      <c r="G335" s="157" t="s">
        <v>190</v>
      </c>
      <c r="H335" s="157" t="s">
        <v>202</v>
      </c>
      <c r="I335" s="360" t="s">
        <v>870</v>
      </c>
      <c r="J335" s="213" t="s">
        <v>203</v>
      </c>
      <c r="K335" s="163"/>
      <c r="L335" s="163">
        <f t="shared" ref="L335" si="60">R335/1000</f>
        <v>1250</v>
      </c>
      <c r="M335" s="163"/>
      <c r="N335" s="168">
        <f t="shared" ref="N335" si="61">K335+L335+M335</f>
        <v>1250</v>
      </c>
      <c r="O335" s="161"/>
      <c r="P335" s="161"/>
      <c r="Q335" s="161"/>
      <c r="R335" s="2">
        <v>1250000</v>
      </c>
    </row>
    <row r="336" spans="1:18" ht="48.75" customHeight="1">
      <c r="A336" s="151" t="s">
        <v>869</v>
      </c>
      <c r="B336" s="156"/>
      <c r="C336" s="59"/>
      <c r="D336" s="12" t="s">
        <v>852</v>
      </c>
      <c r="E336" s="360"/>
      <c r="F336" s="213" t="s">
        <v>867</v>
      </c>
      <c r="G336" s="157" t="s">
        <v>190</v>
      </c>
      <c r="H336" s="157" t="s">
        <v>202</v>
      </c>
      <c r="I336" s="186" t="s">
        <v>871</v>
      </c>
      <c r="J336" s="213" t="s">
        <v>872</v>
      </c>
      <c r="K336" s="163"/>
      <c r="L336" s="163"/>
      <c r="M336" s="163">
        <v>5500</v>
      </c>
      <c r="N336" s="168">
        <f t="shared" ref="N336" si="62">K336+L336+M336</f>
        <v>5500</v>
      </c>
      <c r="O336" s="161"/>
      <c r="P336" s="161"/>
      <c r="Q336" s="161"/>
      <c r="R336" s="2">
        <v>5500000</v>
      </c>
    </row>
    <row r="337" spans="1:17" ht="15" customHeight="1">
      <c r="A337" s="150"/>
      <c r="B337" s="156"/>
      <c r="C337" s="59"/>
      <c r="D337" s="12"/>
      <c r="E337" s="360" t="s">
        <v>853</v>
      </c>
      <c r="F337" s="360"/>
      <c r="G337" s="157"/>
      <c r="H337" s="157"/>
      <c r="I337" s="157"/>
      <c r="J337" s="157"/>
      <c r="K337" s="163"/>
      <c r="L337" s="163"/>
      <c r="M337" s="163"/>
      <c r="N337" s="168"/>
      <c r="O337" s="161"/>
      <c r="P337" s="161"/>
      <c r="Q337" s="161"/>
    </row>
    <row r="338" spans="1:17" ht="15" customHeight="1">
      <c r="A338" s="150"/>
      <c r="B338" s="156"/>
      <c r="C338" s="59"/>
      <c r="D338" s="12"/>
      <c r="E338" s="360" t="s">
        <v>854</v>
      </c>
      <c r="F338" s="360"/>
      <c r="G338" s="157"/>
      <c r="H338" s="157"/>
      <c r="I338" s="157"/>
      <c r="J338" s="157"/>
      <c r="K338" s="163"/>
      <c r="L338" s="163"/>
      <c r="M338" s="163"/>
      <c r="N338" s="168"/>
      <c r="O338" s="161"/>
      <c r="P338" s="161"/>
      <c r="Q338" s="161"/>
    </row>
    <row r="339" spans="1:17" ht="15" customHeight="1">
      <c r="A339" s="150"/>
      <c r="B339" s="156"/>
      <c r="C339" s="59"/>
      <c r="D339" s="12"/>
      <c r="E339" s="360" t="s">
        <v>855</v>
      </c>
      <c r="F339" s="360"/>
      <c r="G339" s="157"/>
      <c r="H339" s="157"/>
      <c r="I339" s="157"/>
      <c r="J339" s="157"/>
      <c r="K339" s="163"/>
      <c r="L339" s="163"/>
      <c r="M339" s="163"/>
      <c r="N339" s="168"/>
      <c r="O339" s="161"/>
      <c r="P339" s="161"/>
      <c r="Q339" s="161"/>
    </row>
    <row r="340" spans="1:17" ht="15" customHeight="1">
      <c r="A340" s="150"/>
      <c r="B340" s="156"/>
      <c r="C340" s="59"/>
      <c r="D340" s="12"/>
      <c r="E340" s="360" t="s">
        <v>856</v>
      </c>
      <c r="F340" s="360"/>
      <c r="G340" s="157"/>
      <c r="H340" s="157"/>
      <c r="I340" s="157"/>
      <c r="J340" s="157"/>
      <c r="K340" s="163"/>
      <c r="L340" s="163"/>
      <c r="M340" s="163"/>
      <c r="N340" s="168"/>
      <c r="O340" s="161"/>
      <c r="P340" s="161"/>
      <c r="Q340" s="161"/>
    </row>
    <row r="341" spans="1:17" ht="15" customHeight="1">
      <c r="A341" s="150"/>
      <c r="B341" s="156"/>
      <c r="C341" s="59"/>
      <c r="D341" s="12"/>
      <c r="E341" s="360" t="s">
        <v>857</v>
      </c>
      <c r="F341" s="360"/>
      <c r="G341" s="157"/>
      <c r="H341" s="157"/>
      <c r="I341" s="157"/>
      <c r="J341" s="157"/>
      <c r="K341" s="163"/>
      <c r="L341" s="163"/>
      <c r="M341" s="163"/>
      <c r="N341" s="168"/>
      <c r="O341" s="161"/>
      <c r="P341" s="161"/>
      <c r="Q341" s="161"/>
    </row>
    <row r="342" spans="1:17" ht="15" customHeight="1">
      <c r="A342" s="150"/>
      <c r="B342" s="156"/>
      <c r="C342" s="59"/>
      <c r="D342" s="12"/>
      <c r="E342" s="360" t="s">
        <v>858</v>
      </c>
      <c r="F342" s="360"/>
      <c r="G342" s="157"/>
      <c r="H342" s="157"/>
      <c r="I342" s="157"/>
      <c r="J342" s="157"/>
      <c r="K342" s="163"/>
      <c r="L342" s="163"/>
      <c r="M342" s="163"/>
      <c r="N342" s="168"/>
      <c r="O342" s="161"/>
      <c r="P342" s="161"/>
      <c r="Q342" s="161"/>
    </row>
    <row r="343" spans="1:17" ht="15" customHeight="1">
      <c r="A343" s="150"/>
      <c r="B343" s="156"/>
      <c r="C343" s="59"/>
      <c r="D343" s="12"/>
      <c r="E343" s="360" t="s">
        <v>859</v>
      </c>
      <c r="F343" s="360"/>
      <c r="G343" s="157"/>
      <c r="H343" s="157"/>
      <c r="I343" s="157"/>
      <c r="J343" s="157"/>
      <c r="K343" s="163"/>
      <c r="L343" s="163"/>
      <c r="M343" s="163"/>
      <c r="N343" s="168"/>
      <c r="O343" s="161"/>
      <c r="P343" s="161"/>
      <c r="Q343" s="161"/>
    </row>
    <row r="344" spans="1:17" ht="15" customHeight="1">
      <c r="A344" s="150"/>
      <c r="B344" s="156"/>
      <c r="C344" s="59"/>
      <c r="D344" s="12"/>
      <c r="E344" s="360" t="s">
        <v>860</v>
      </c>
      <c r="F344" s="360"/>
      <c r="G344" s="157"/>
      <c r="H344" s="157"/>
      <c r="I344" s="157"/>
      <c r="J344" s="157"/>
      <c r="K344" s="163"/>
      <c r="L344" s="163"/>
      <c r="M344" s="163"/>
      <c r="N344" s="168"/>
      <c r="O344" s="161"/>
      <c r="P344" s="161"/>
      <c r="Q344" s="161"/>
    </row>
    <row r="345" spans="1:17" ht="15" customHeight="1">
      <c r="A345" s="150"/>
      <c r="B345" s="156"/>
      <c r="C345" s="59"/>
      <c r="D345" s="12"/>
      <c r="E345" s="360" t="s">
        <v>861</v>
      </c>
      <c r="F345" s="360"/>
      <c r="G345" s="157"/>
      <c r="H345" s="157"/>
      <c r="I345" s="157"/>
      <c r="J345" s="157"/>
      <c r="K345" s="163"/>
      <c r="L345" s="163"/>
      <c r="M345" s="163"/>
      <c r="N345" s="168"/>
      <c r="O345" s="161"/>
      <c r="P345" s="161"/>
      <c r="Q345" s="161"/>
    </row>
    <row r="346" spans="1:17" ht="15" customHeight="1">
      <c r="A346" s="150"/>
      <c r="B346" s="156"/>
      <c r="C346" s="59"/>
      <c r="D346" s="12"/>
      <c r="E346" s="360" t="s">
        <v>862</v>
      </c>
      <c r="F346" s="360"/>
      <c r="G346" s="157"/>
      <c r="H346" s="157"/>
      <c r="I346" s="157"/>
      <c r="J346" s="157"/>
      <c r="K346" s="163"/>
      <c r="L346" s="163"/>
      <c r="M346" s="163"/>
      <c r="N346" s="168"/>
      <c r="O346" s="161"/>
      <c r="P346" s="161"/>
      <c r="Q346" s="161"/>
    </row>
    <row r="347" spans="1:17" ht="15" customHeight="1">
      <c r="A347" s="150"/>
      <c r="B347" s="156"/>
      <c r="C347" s="59"/>
      <c r="D347" s="12"/>
      <c r="E347" s="360" t="s">
        <v>863</v>
      </c>
      <c r="F347" s="360"/>
      <c r="G347" s="157"/>
      <c r="H347" s="157"/>
      <c r="I347" s="157"/>
      <c r="J347" s="157"/>
      <c r="K347" s="163"/>
      <c r="L347" s="163"/>
      <c r="M347" s="163"/>
      <c r="N347" s="168"/>
      <c r="O347" s="161"/>
      <c r="P347" s="161"/>
      <c r="Q347" s="161"/>
    </row>
    <row r="348" spans="1:17" ht="15" customHeight="1">
      <c r="A348" s="150"/>
      <c r="B348" s="156"/>
      <c r="C348" s="59"/>
      <c r="D348" s="12"/>
      <c r="E348" s="360" t="s">
        <v>864</v>
      </c>
      <c r="F348" s="360"/>
      <c r="G348" s="157"/>
      <c r="H348" s="157"/>
      <c r="I348" s="157"/>
      <c r="J348" s="157"/>
      <c r="K348" s="163"/>
      <c r="L348" s="163"/>
      <c r="M348" s="163"/>
      <c r="N348" s="168"/>
      <c r="O348" s="161"/>
      <c r="P348" s="161"/>
      <c r="Q348" s="161"/>
    </row>
    <row r="349" spans="1:17" ht="15" customHeight="1">
      <c r="A349" s="150"/>
      <c r="B349" s="156"/>
      <c r="C349" s="59"/>
      <c r="D349" s="12"/>
      <c r="E349" s="360" t="s">
        <v>865</v>
      </c>
      <c r="F349" s="360"/>
      <c r="G349" s="157"/>
      <c r="H349" s="157"/>
      <c r="I349" s="157"/>
      <c r="J349" s="157"/>
      <c r="K349" s="163"/>
      <c r="L349" s="163"/>
      <c r="M349" s="163"/>
      <c r="N349" s="168"/>
      <c r="O349" s="161"/>
      <c r="P349" s="161"/>
      <c r="Q349" s="161"/>
    </row>
    <row r="350" spans="1:17" ht="15" customHeight="1">
      <c r="A350" s="397"/>
      <c r="B350" s="173"/>
      <c r="C350" s="174"/>
      <c r="D350" s="73"/>
      <c r="E350" s="376" t="s">
        <v>866</v>
      </c>
      <c r="F350" s="376"/>
      <c r="G350" s="175"/>
      <c r="H350" s="175"/>
      <c r="I350" s="175"/>
      <c r="J350" s="175"/>
      <c r="K350" s="177"/>
      <c r="L350" s="177"/>
      <c r="M350" s="177"/>
      <c r="N350" s="178"/>
      <c r="O350" s="176"/>
      <c r="P350" s="176"/>
      <c r="Q350" s="176"/>
    </row>
    <row r="351" spans="1:17" ht="30.75" customHeight="1">
      <c r="A351" s="151" t="s">
        <v>1015</v>
      </c>
      <c r="B351" s="156"/>
      <c r="C351" s="59"/>
      <c r="D351" s="12" t="s">
        <v>1011</v>
      </c>
      <c r="E351" s="360"/>
      <c r="F351" s="373" t="s">
        <v>1012</v>
      </c>
      <c r="G351" s="157" t="s">
        <v>240</v>
      </c>
      <c r="H351" s="157" t="s">
        <v>202</v>
      </c>
      <c r="I351" s="360" t="s">
        <v>1013</v>
      </c>
      <c r="J351" s="157" t="s">
        <v>1014</v>
      </c>
      <c r="K351" s="163"/>
      <c r="L351" s="163">
        <v>324</v>
      </c>
      <c r="M351" s="163"/>
      <c r="N351" s="168">
        <f t="shared" ref="N351" si="63">K351+L351+M351</f>
        <v>324</v>
      </c>
      <c r="O351" s="161"/>
      <c r="P351" s="161"/>
      <c r="Q351" s="161"/>
    </row>
    <row r="352" spans="1:17" ht="27" customHeight="1">
      <c r="A352" s="151" t="s">
        <v>1023</v>
      </c>
      <c r="B352" s="156"/>
      <c r="C352" s="59"/>
      <c r="D352" s="12" t="s">
        <v>1016</v>
      </c>
      <c r="E352" s="360"/>
      <c r="F352" s="360"/>
      <c r="G352" s="157"/>
      <c r="H352" s="157"/>
      <c r="I352" s="157"/>
      <c r="J352" s="157"/>
      <c r="K352" s="163"/>
      <c r="L352" s="163"/>
      <c r="M352" s="163"/>
      <c r="N352" s="168"/>
      <c r="O352" s="161"/>
      <c r="P352" s="161"/>
      <c r="Q352" s="161"/>
    </row>
    <row r="353" spans="1:17" ht="40.5" customHeight="1">
      <c r="A353" s="151" t="s">
        <v>1024</v>
      </c>
      <c r="B353" s="156"/>
      <c r="C353" s="59"/>
      <c r="D353" s="12"/>
      <c r="E353" s="360" t="s">
        <v>1017</v>
      </c>
      <c r="F353" s="360" t="s">
        <v>1012</v>
      </c>
      <c r="G353" s="157" t="s">
        <v>240</v>
      </c>
      <c r="H353" s="157" t="s">
        <v>202</v>
      </c>
      <c r="I353" s="186" t="s">
        <v>1018</v>
      </c>
      <c r="J353" s="157" t="s">
        <v>1014</v>
      </c>
      <c r="K353" s="163"/>
      <c r="L353" s="163">
        <v>525</v>
      </c>
      <c r="M353" s="163"/>
      <c r="N353" s="168">
        <f t="shared" ref="N353:N375" si="64">K353+L353+M353</f>
        <v>525</v>
      </c>
      <c r="O353" s="161"/>
      <c r="P353" s="161"/>
      <c r="Q353" s="161"/>
    </row>
    <row r="354" spans="1:17" ht="40.5" customHeight="1">
      <c r="A354" s="151" t="s">
        <v>1025</v>
      </c>
      <c r="B354" s="156"/>
      <c r="C354" s="59"/>
      <c r="D354" s="12"/>
      <c r="E354" s="360" t="s">
        <v>1019</v>
      </c>
      <c r="F354" s="360" t="s">
        <v>1012</v>
      </c>
      <c r="G354" s="157" t="s">
        <v>240</v>
      </c>
      <c r="H354" s="157" t="s">
        <v>202</v>
      </c>
      <c r="I354" s="186" t="s">
        <v>1020</v>
      </c>
      <c r="J354" s="157" t="s">
        <v>1014</v>
      </c>
      <c r="K354" s="163"/>
      <c r="L354" s="163">
        <v>1555</v>
      </c>
      <c r="M354" s="163"/>
      <c r="N354" s="168">
        <f t="shared" si="64"/>
        <v>1555</v>
      </c>
      <c r="O354" s="161"/>
      <c r="P354" s="161"/>
      <c r="Q354" s="161"/>
    </row>
    <row r="355" spans="1:17" ht="41.25" customHeight="1">
      <c r="A355" s="151" t="s">
        <v>1026</v>
      </c>
      <c r="B355" s="156"/>
      <c r="C355" s="59"/>
      <c r="D355" s="12"/>
      <c r="E355" s="360" t="s">
        <v>1021</v>
      </c>
      <c r="F355" s="360" t="s">
        <v>1012</v>
      </c>
      <c r="G355" s="157" t="s">
        <v>240</v>
      </c>
      <c r="H355" s="157" t="s">
        <v>202</v>
      </c>
      <c r="I355" s="186" t="s">
        <v>1022</v>
      </c>
      <c r="J355" s="157" t="s">
        <v>1014</v>
      </c>
      <c r="K355" s="163"/>
      <c r="L355" s="163">
        <v>930</v>
      </c>
      <c r="M355" s="163"/>
      <c r="N355" s="168">
        <f t="shared" si="64"/>
        <v>930</v>
      </c>
      <c r="O355" s="161"/>
      <c r="P355" s="161"/>
      <c r="Q355" s="161"/>
    </row>
    <row r="356" spans="1:17" ht="30" customHeight="1">
      <c r="A356" s="151" t="s">
        <v>1036</v>
      </c>
      <c r="B356" s="156"/>
      <c r="C356" s="59"/>
      <c r="D356" s="12" t="s">
        <v>1027</v>
      </c>
      <c r="E356" s="360"/>
      <c r="F356" s="360"/>
      <c r="G356" s="157"/>
      <c r="H356" s="157"/>
      <c r="I356" s="157"/>
      <c r="J356" s="157"/>
      <c r="K356" s="163"/>
      <c r="L356" s="163"/>
      <c r="M356" s="163"/>
      <c r="N356" s="168"/>
      <c r="O356" s="161"/>
      <c r="P356" s="161"/>
      <c r="Q356" s="161"/>
    </row>
    <row r="357" spans="1:17" ht="43.5" customHeight="1">
      <c r="A357" s="151" t="s">
        <v>1037</v>
      </c>
      <c r="B357" s="156"/>
      <c r="C357" s="59"/>
      <c r="D357" s="12"/>
      <c r="E357" s="360" t="s">
        <v>1028</v>
      </c>
      <c r="F357" s="360" t="s">
        <v>1012</v>
      </c>
      <c r="G357" s="157" t="s">
        <v>240</v>
      </c>
      <c r="H357" s="157" t="s">
        <v>202</v>
      </c>
      <c r="I357" s="186" t="s">
        <v>1029</v>
      </c>
      <c r="J357" s="157" t="s">
        <v>192</v>
      </c>
      <c r="K357" s="163"/>
      <c r="L357" s="163">
        <v>700</v>
      </c>
      <c r="M357" s="163"/>
      <c r="N357" s="168">
        <f t="shared" si="64"/>
        <v>700</v>
      </c>
      <c r="O357" s="161"/>
      <c r="P357" s="161"/>
      <c r="Q357" s="161"/>
    </row>
    <row r="358" spans="1:17" ht="39" customHeight="1">
      <c r="A358" s="151" t="s">
        <v>1038</v>
      </c>
      <c r="B358" s="156"/>
      <c r="C358" s="59"/>
      <c r="D358" s="12"/>
      <c r="E358" s="360" t="s">
        <v>1030</v>
      </c>
      <c r="F358" s="360" t="s">
        <v>1012</v>
      </c>
      <c r="G358" s="157" t="s">
        <v>240</v>
      </c>
      <c r="H358" s="157" t="s">
        <v>202</v>
      </c>
      <c r="I358" s="186" t="s">
        <v>1031</v>
      </c>
      <c r="J358" s="157" t="s">
        <v>1014</v>
      </c>
      <c r="K358" s="163"/>
      <c r="L358" s="163">
        <v>1000</v>
      </c>
      <c r="M358" s="163"/>
      <c r="N358" s="168">
        <f t="shared" si="64"/>
        <v>1000</v>
      </c>
      <c r="O358" s="161"/>
      <c r="P358" s="161"/>
      <c r="Q358" s="161"/>
    </row>
    <row r="359" spans="1:17" ht="50.25" customHeight="1">
      <c r="A359" s="151" t="s">
        <v>1039</v>
      </c>
      <c r="B359" s="156"/>
      <c r="C359" s="59"/>
      <c r="D359" s="12"/>
      <c r="E359" s="360" t="s">
        <v>1032</v>
      </c>
      <c r="F359" s="360" t="s">
        <v>1012</v>
      </c>
      <c r="G359" s="157" t="s">
        <v>240</v>
      </c>
      <c r="H359" s="157" t="s">
        <v>202</v>
      </c>
      <c r="I359" s="186" t="s">
        <v>1033</v>
      </c>
      <c r="J359" s="157" t="s">
        <v>1014</v>
      </c>
      <c r="K359" s="163"/>
      <c r="L359" s="163">
        <v>250</v>
      </c>
      <c r="M359" s="163"/>
      <c r="N359" s="168">
        <f t="shared" si="64"/>
        <v>250</v>
      </c>
      <c r="O359" s="161"/>
      <c r="P359" s="161"/>
      <c r="Q359" s="161"/>
    </row>
    <row r="360" spans="1:17" ht="54.75" customHeight="1">
      <c r="A360" s="151" t="s">
        <v>1040</v>
      </c>
      <c r="B360" s="156"/>
      <c r="C360" s="59"/>
      <c r="D360" s="12"/>
      <c r="E360" s="360" t="s">
        <v>1034</v>
      </c>
      <c r="F360" s="360" t="s">
        <v>1012</v>
      </c>
      <c r="G360" s="157" t="s">
        <v>240</v>
      </c>
      <c r="H360" s="157" t="s">
        <v>202</v>
      </c>
      <c r="I360" s="186" t="s">
        <v>1035</v>
      </c>
      <c r="J360" s="157" t="s">
        <v>1014</v>
      </c>
      <c r="K360" s="163"/>
      <c r="L360" s="163">
        <v>62.5</v>
      </c>
      <c r="M360" s="163"/>
      <c r="N360" s="168">
        <f t="shared" si="64"/>
        <v>62.5</v>
      </c>
      <c r="O360" s="161"/>
      <c r="P360" s="161"/>
      <c r="Q360" s="161"/>
    </row>
    <row r="361" spans="1:17" ht="27" customHeight="1">
      <c r="A361" s="151" t="s">
        <v>1052</v>
      </c>
      <c r="B361" s="156"/>
      <c r="C361" s="59"/>
      <c r="D361" s="12" t="s">
        <v>1041</v>
      </c>
      <c r="E361" s="360"/>
      <c r="F361" s="360"/>
      <c r="G361" s="157"/>
      <c r="H361" s="157"/>
      <c r="I361" s="157"/>
      <c r="J361" s="157"/>
      <c r="K361" s="163"/>
      <c r="L361" s="163"/>
      <c r="M361" s="163"/>
      <c r="N361" s="168"/>
      <c r="O361" s="161"/>
      <c r="P361" s="161"/>
      <c r="Q361" s="161"/>
    </row>
    <row r="362" spans="1:17" ht="40.5" customHeight="1">
      <c r="A362" s="172" t="s">
        <v>1053</v>
      </c>
      <c r="B362" s="173"/>
      <c r="C362" s="174"/>
      <c r="D362" s="73"/>
      <c r="E362" s="376" t="s">
        <v>1042</v>
      </c>
      <c r="F362" s="376" t="s">
        <v>1012</v>
      </c>
      <c r="G362" s="175" t="s">
        <v>240</v>
      </c>
      <c r="H362" s="175" t="s">
        <v>202</v>
      </c>
      <c r="I362" s="392" t="s">
        <v>1043</v>
      </c>
      <c r="J362" s="175" t="s">
        <v>192</v>
      </c>
      <c r="K362" s="177"/>
      <c r="L362" s="177">
        <v>1000</v>
      </c>
      <c r="M362" s="177"/>
      <c r="N362" s="178">
        <f t="shared" si="64"/>
        <v>1000</v>
      </c>
      <c r="O362" s="176"/>
      <c r="P362" s="176"/>
      <c r="Q362" s="176"/>
    </row>
    <row r="363" spans="1:17" ht="38.25" customHeight="1">
      <c r="A363" s="151" t="s">
        <v>1054</v>
      </c>
      <c r="B363" s="156"/>
      <c r="C363" s="59"/>
      <c r="D363" s="12"/>
      <c r="E363" s="360" t="s">
        <v>1044</v>
      </c>
      <c r="F363" s="360" t="s">
        <v>1012</v>
      </c>
      <c r="G363" s="157" t="s">
        <v>240</v>
      </c>
      <c r="H363" s="157" t="s">
        <v>202</v>
      </c>
      <c r="I363" s="186" t="s">
        <v>1045</v>
      </c>
      <c r="J363" s="157" t="s">
        <v>1014</v>
      </c>
      <c r="K363" s="163"/>
      <c r="L363" s="163">
        <v>224.4</v>
      </c>
      <c r="M363" s="163"/>
      <c r="N363" s="168">
        <f t="shared" si="64"/>
        <v>224.4</v>
      </c>
      <c r="O363" s="161"/>
      <c r="P363" s="161"/>
      <c r="Q363" s="161"/>
    </row>
    <row r="364" spans="1:17" ht="41.25" customHeight="1">
      <c r="A364" s="151" t="s">
        <v>1055</v>
      </c>
      <c r="B364" s="156"/>
      <c r="C364" s="59"/>
      <c r="D364" s="12"/>
      <c r="E364" s="360" t="s">
        <v>1046</v>
      </c>
      <c r="F364" s="360" t="s">
        <v>1012</v>
      </c>
      <c r="G364" s="157" t="s">
        <v>240</v>
      </c>
      <c r="H364" s="157" t="s">
        <v>202</v>
      </c>
      <c r="I364" s="186" t="s">
        <v>1047</v>
      </c>
      <c r="J364" s="157" t="s">
        <v>1014</v>
      </c>
      <c r="K364" s="163"/>
      <c r="L364" s="163">
        <v>3341.25</v>
      </c>
      <c r="M364" s="163"/>
      <c r="N364" s="168">
        <f t="shared" si="64"/>
        <v>3341.25</v>
      </c>
      <c r="O364" s="161"/>
      <c r="P364" s="161"/>
      <c r="Q364" s="161"/>
    </row>
    <row r="365" spans="1:17" ht="39.75" customHeight="1">
      <c r="A365" s="151" t="s">
        <v>1056</v>
      </c>
      <c r="B365" s="156"/>
      <c r="C365" s="59"/>
      <c r="D365" s="12"/>
      <c r="E365" s="360" t="s">
        <v>1048</v>
      </c>
      <c r="F365" s="360" t="s">
        <v>1012</v>
      </c>
      <c r="G365" s="157" t="s">
        <v>240</v>
      </c>
      <c r="H365" s="157" t="s">
        <v>202</v>
      </c>
      <c r="I365" s="186" t="s">
        <v>1049</v>
      </c>
      <c r="J365" s="157" t="s">
        <v>1014</v>
      </c>
      <c r="K365" s="163"/>
      <c r="L365" s="163">
        <v>6037.5</v>
      </c>
      <c r="M365" s="163"/>
      <c r="N365" s="168">
        <f t="shared" si="64"/>
        <v>6037.5</v>
      </c>
      <c r="O365" s="161"/>
      <c r="P365" s="161"/>
      <c r="Q365" s="161"/>
    </row>
    <row r="366" spans="1:17" ht="40.5" customHeight="1">
      <c r="A366" s="151" t="s">
        <v>1057</v>
      </c>
      <c r="B366" s="156"/>
      <c r="C366" s="59"/>
      <c r="D366" s="12"/>
      <c r="E366" s="360" t="s">
        <v>1050</v>
      </c>
      <c r="F366" s="360" t="s">
        <v>1012</v>
      </c>
      <c r="G366" s="157" t="s">
        <v>240</v>
      </c>
      <c r="H366" s="157" t="s">
        <v>202</v>
      </c>
      <c r="I366" s="186" t="s">
        <v>1051</v>
      </c>
      <c r="J366" s="157" t="s">
        <v>192</v>
      </c>
      <c r="K366" s="163"/>
      <c r="L366" s="163">
        <v>5470.56</v>
      </c>
      <c r="M366" s="163"/>
      <c r="N366" s="168">
        <f t="shared" si="64"/>
        <v>5470.56</v>
      </c>
      <c r="O366" s="161"/>
      <c r="P366" s="161"/>
      <c r="Q366" s="161"/>
    </row>
    <row r="367" spans="1:17" ht="28.5" customHeight="1">
      <c r="A367" s="151" t="s">
        <v>1067</v>
      </c>
      <c r="B367" s="156"/>
      <c r="C367" s="59"/>
      <c r="D367" s="12" t="s">
        <v>1058</v>
      </c>
      <c r="E367" s="360"/>
      <c r="F367" s="360"/>
      <c r="G367" s="157"/>
      <c r="H367" s="157"/>
      <c r="I367" s="157"/>
      <c r="J367" s="157"/>
      <c r="K367" s="163"/>
      <c r="L367" s="163"/>
      <c r="M367" s="163"/>
      <c r="N367" s="168"/>
      <c r="O367" s="161"/>
      <c r="P367" s="161"/>
      <c r="Q367" s="161"/>
    </row>
    <row r="368" spans="1:17" ht="54.75" customHeight="1">
      <c r="A368" s="151" t="s">
        <v>1068</v>
      </c>
      <c r="B368" s="156"/>
      <c r="C368" s="59"/>
      <c r="D368" s="12"/>
      <c r="E368" s="360" t="s">
        <v>1059</v>
      </c>
      <c r="F368" s="360" t="s">
        <v>1012</v>
      </c>
      <c r="G368" s="157" t="s">
        <v>240</v>
      </c>
      <c r="H368" s="157" t="s">
        <v>202</v>
      </c>
      <c r="I368" s="186" t="s">
        <v>1060</v>
      </c>
      <c r="J368" s="157" t="s">
        <v>1014</v>
      </c>
      <c r="K368" s="163"/>
      <c r="L368" s="163">
        <v>1900</v>
      </c>
      <c r="M368" s="163"/>
      <c r="N368" s="168">
        <f t="shared" si="64"/>
        <v>1900</v>
      </c>
      <c r="O368" s="161"/>
      <c r="P368" s="161"/>
      <c r="Q368" s="161"/>
    </row>
    <row r="369" spans="1:18" ht="40.5" customHeight="1">
      <c r="A369" s="151" t="s">
        <v>1069</v>
      </c>
      <c r="B369" s="156"/>
      <c r="C369" s="59"/>
      <c r="D369" s="12"/>
      <c r="E369" s="360" t="s">
        <v>1061</v>
      </c>
      <c r="F369" s="360" t="s">
        <v>1012</v>
      </c>
      <c r="G369" s="157" t="s">
        <v>240</v>
      </c>
      <c r="H369" s="157" t="s">
        <v>202</v>
      </c>
      <c r="I369" s="186" t="s">
        <v>1062</v>
      </c>
      <c r="J369" s="157" t="s">
        <v>1014</v>
      </c>
      <c r="K369" s="163"/>
      <c r="L369" s="163">
        <v>240</v>
      </c>
      <c r="M369" s="163"/>
      <c r="N369" s="168">
        <f t="shared" si="64"/>
        <v>240</v>
      </c>
      <c r="O369" s="161"/>
      <c r="P369" s="161"/>
      <c r="Q369" s="161"/>
    </row>
    <row r="370" spans="1:18" ht="40.5" customHeight="1">
      <c r="A370" s="151" t="s">
        <v>1070</v>
      </c>
      <c r="B370" s="156"/>
      <c r="C370" s="59"/>
      <c r="D370" s="12"/>
      <c r="E370" s="360" t="s">
        <v>1063</v>
      </c>
      <c r="F370" s="360" t="s">
        <v>1012</v>
      </c>
      <c r="G370" s="157" t="s">
        <v>240</v>
      </c>
      <c r="H370" s="157" t="s">
        <v>202</v>
      </c>
      <c r="I370" s="186" t="s">
        <v>1064</v>
      </c>
      <c r="J370" s="157" t="s">
        <v>1014</v>
      </c>
      <c r="K370" s="163"/>
      <c r="L370" s="163">
        <v>60</v>
      </c>
      <c r="M370" s="163"/>
      <c r="N370" s="168">
        <f t="shared" si="64"/>
        <v>60</v>
      </c>
      <c r="O370" s="161"/>
      <c r="P370" s="161"/>
      <c r="Q370" s="161"/>
    </row>
    <row r="371" spans="1:18" ht="40.5" customHeight="1">
      <c r="A371" s="151" t="s">
        <v>1071</v>
      </c>
      <c r="B371" s="156"/>
      <c r="C371" s="59"/>
      <c r="D371" s="12"/>
      <c r="E371" s="360" t="s">
        <v>1065</v>
      </c>
      <c r="F371" s="360" t="s">
        <v>1012</v>
      </c>
      <c r="G371" s="157" t="s">
        <v>240</v>
      </c>
      <c r="H371" s="157" t="s">
        <v>202</v>
      </c>
      <c r="I371" s="186" t="s">
        <v>1066</v>
      </c>
      <c r="J371" s="157" t="s">
        <v>192</v>
      </c>
      <c r="K371" s="163"/>
      <c r="L371" s="163">
        <v>1180</v>
      </c>
      <c r="M371" s="163"/>
      <c r="N371" s="168">
        <f t="shared" si="64"/>
        <v>1180</v>
      </c>
      <c r="O371" s="161"/>
      <c r="P371" s="161"/>
      <c r="Q371" s="161"/>
    </row>
    <row r="372" spans="1:18" ht="26.25" customHeight="1">
      <c r="A372" s="151" t="s">
        <v>1076</v>
      </c>
      <c r="B372" s="156"/>
      <c r="C372" s="59"/>
      <c r="D372" s="12" t="s">
        <v>1072</v>
      </c>
      <c r="E372" s="360"/>
      <c r="F372" s="360"/>
      <c r="G372" s="157"/>
      <c r="H372" s="157"/>
      <c r="I372" s="157"/>
      <c r="J372" s="157"/>
      <c r="K372" s="163"/>
      <c r="L372" s="163"/>
      <c r="M372" s="163"/>
      <c r="N372" s="168"/>
      <c r="O372" s="161"/>
      <c r="P372" s="161"/>
      <c r="Q372" s="161"/>
    </row>
    <row r="373" spans="1:18" ht="54" customHeight="1">
      <c r="A373" s="151" t="s">
        <v>1077</v>
      </c>
      <c r="B373" s="156"/>
      <c r="C373" s="59"/>
      <c r="D373" s="12"/>
      <c r="E373" s="360" t="s">
        <v>1073</v>
      </c>
      <c r="F373" s="360" t="s">
        <v>1012</v>
      </c>
      <c r="G373" s="157" t="s">
        <v>240</v>
      </c>
      <c r="H373" s="157" t="s">
        <v>202</v>
      </c>
      <c r="I373" s="186" t="s">
        <v>1074</v>
      </c>
      <c r="J373" s="157" t="s">
        <v>1014</v>
      </c>
      <c r="K373" s="163"/>
      <c r="L373" s="163">
        <v>1000</v>
      </c>
      <c r="M373" s="163"/>
      <c r="N373" s="168">
        <f t="shared" si="64"/>
        <v>1000</v>
      </c>
      <c r="O373" s="161"/>
      <c r="P373" s="161"/>
      <c r="Q373" s="161"/>
    </row>
    <row r="374" spans="1:18" ht="28.5" customHeight="1">
      <c r="A374" s="151" t="s">
        <v>1078</v>
      </c>
      <c r="B374" s="156"/>
      <c r="C374" s="59"/>
      <c r="D374" s="12" t="s">
        <v>1075</v>
      </c>
      <c r="E374" s="360"/>
      <c r="F374" s="360" t="s">
        <v>1012</v>
      </c>
      <c r="G374" s="157" t="s">
        <v>240</v>
      </c>
      <c r="H374" s="157" t="s">
        <v>202</v>
      </c>
      <c r="I374" s="186" t="s">
        <v>1079</v>
      </c>
      <c r="J374" s="157" t="s">
        <v>1014</v>
      </c>
      <c r="K374" s="163"/>
      <c r="L374" s="163">
        <v>3000</v>
      </c>
      <c r="M374" s="163"/>
      <c r="N374" s="168">
        <f t="shared" si="64"/>
        <v>3000</v>
      </c>
      <c r="O374" s="161"/>
      <c r="P374" s="161"/>
      <c r="Q374" s="161"/>
    </row>
    <row r="375" spans="1:18" ht="28.5" customHeight="1">
      <c r="A375" s="151" t="s">
        <v>1460</v>
      </c>
      <c r="B375" s="156"/>
      <c r="C375" s="59"/>
      <c r="D375" s="773" t="s">
        <v>1461</v>
      </c>
      <c r="E375" s="774"/>
      <c r="F375" s="462" t="s">
        <v>1462</v>
      </c>
      <c r="G375" s="157" t="s">
        <v>207</v>
      </c>
      <c r="H375" s="157" t="s">
        <v>202</v>
      </c>
      <c r="I375" s="186" t="s">
        <v>1463</v>
      </c>
      <c r="J375" s="157" t="s">
        <v>1464</v>
      </c>
      <c r="K375" s="163"/>
      <c r="L375" s="163"/>
      <c r="M375" s="163">
        <v>4000</v>
      </c>
      <c r="N375" s="168">
        <f t="shared" si="64"/>
        <v>4000</v>
      </c>
      <c r="O375" s="161"/>
      <c r="P375" s="161"/>
      <c r="Q375" s="161"/>
    </row>
    <row r="376" spans="1:18" ht="6.75" customHeight="1">
      <c r="A376" s="397"/>
      <c r="B376" s="173"/>
      <c r="C376" s="174"/>
      <c r="D376" s="375"/>
      <c r="E376" s="376"/>
      <c r="F376" s="376"/>
      <c r="G376" s="175"/>
      <c r="H376" s="175"/>
      <c r="I376" s="175"/>
      <c r="J376" s="175"/>
      <c r="K376" s="177"/>
      <c r="L376" s="177"/>
      <c r="M376" s="177"/>
      <c r="N376" s="178"/>
      <c r="O376" s="176"/>
      <c r="P376" s="176"/>
      <c r="Q376" s="176"/>
    </row>
    <row r="377" spans="1:18" ht="25.5" customHeight="1">
      <c r="A377" s="242" t="s">
        <v>195</v>
      </c>
      <c r="B377" s="796" t="s">
        <v>196</v>
      </c>
      <c r="C377" s="796"/>
      <c r="D377" s="796"/>
      <c r="E377" s="797"/>
      <c r="F377" s="371"/>
      <c r="G377" s="244"/>
      <c r="H377" s="244"/>
      <c r="I377" s="244"/>
      <c r="J377" s="244"/>
      <c r="K377" s="284"/>
      <c r="L377" s="312">
        <f>SUM(L379:L411)</f>
        <v>121201.41589999999</v>
      </c>
      <c r="M377" s="312">
        <f t="shared" ref="M377" si="65">SUM(M379:M411)</f>
        <v>0</v>
      </c>
      <c r="N377" s="312">
        <f>SUM(N379:N411)</f>
        <v>121501.41589999999</v>
      </c>
      <c r="O377" s="246"/>
      <c r="P377" s="246"/>
      <c r="Q377" s="246"/>
      <c r="R377" s="316" t="s">
        <v>957</v>
      </c>
    </row>
    <row r="378" spans="1:18" s="273" customFormat="1" ht="32.25" customHeight="1">
      <c r="A378" s="314" t="s">
        <v>690</v>
      </c>
      <c r="B378" s="295"/>
      <c r="C378" s="775" t="s">
        <v>953</v>
      </c>
      <c r="D378" s="775"/>
      <c r="E378" s="776"/>
      <c r="F378" s="368"/>
      <c r="G378" s="270"/>
      <c r="H378" s="270"/>
      <c r="I378" s="270"/>
      <c r="J378" s="270"/>
      <c r="K378" s="166"/>
      <c r="L378" s="166"/>
      <c r="M378" s="166"/>
      <c r="N378" s="294"/>
      <c r="O378" s="268"/>
      <c r="P378" s="268"/>
      <c r="Q378" s="268"/>
    </row>
    <row r="379" spans="1:18" s="273" customFormat="1" ht="43.5" customHeight="1">
      <c r="A379" s="314" t="s">
        <v>723</v>
      </c>
      <c r="B379" s="295"/>
      <c r="C379" s="367"/>
      <c r="D379" s="367" t="s">
        <v>918</v>
      </c>
      <c r="E379" s="368"/>
      <c r="F379" s="249" t="s">
        <v>919</v>
      </c>
      <c r="G379" s="270" t="s">
        <v>338</v>
      </c>
      <c r="H379" s="270" t="s">
        <v>202</v>
      </c>
      <c r="I379" s="297" t="s">
        <v>920</v>
      </c>
      <c r="J379" s="270" t="s">
        <v>192</v>
      </c>
      <c r="K379" s="166"/>
      <c r="L379" s="166">
        <v>1408</v>
      </c>
      <c r="M379" s="166"/>
      <c r="N379" s="166">
        <f>K379+L379+M379</f>
        <v>1408</v>
      </c>
      <c r="O379" s="268"/>
      <c r="P379" s="268"/>
      <c r="Q379" s="268"/>
      <c r="R379" s="272">
        <f>SUM(L379:L398)</f>
        <v>15438.3519</v>
      </c>
    </row>
    <row r="380" spans="1:18" s="273" customFormat="1" ht="25.5" customHeight="1">
      <c r="A380" s="314" t="s">
        <v>691</v>
      </c>
      <c r="B380" s="295"/>
      <c r="C380" s="367" t="s">
        <v>921</v>
      </c>
      <c r="D380" s="367"/>
      <c r="E380" s="368"/>
      <c r="F380" s="368"/>
      <c r="G380" s="270"/>
      <c r="H380" s="270"/>
      <c r="I380" s="297"/>
      <c r="J380" s="270"/>
      <c r="K380" s="166"/>
      <c r="L380" s="166"/>
      <c r="M380" s="166"/>
      <c r="N380" s="294"/>
      <c r="O380" s="268"/>
      <c r="P380" s="268"/>
      <c r="Q380" s="268"/>
    </row>
    <row r="381" spans="1:18" s="273" customFormat="1" ht="39.75" customHeight="1">
      <c r="A381" s="314" t="s">
        <v>730</v>
      </c>
      <c r="B381" s="295"/>
      <c r="C381" s="367"/>
      <c r="D381" s="367" t="s">
        <v>922</v>
      </c>
      <c r="E381" s="368"/>
      <c r="F381" s="249" t="s">
        <v>919</v>
      </c>
      <c r="G381" s="270" t="s">
        <v>338</v>
      </c>
      <c r="H381" s="270" t="s">
        <v>202</v>
      </c>
      <c r="I381" s="297" t="s">
        <v>923</v>
      </c>
      <c r="J381" s="270" t="s">
        <v>192</v>
      </c>
      <c r="K381" s="166"/>
      <c r="L381" s="166">
        <v>6720</v>
      </c>
      <c r="M381" s="166"/>
      <c r="N381" s="166">
        <f t="shared" ref="N381:N398" si="66">K381+L381+M381</f>
        <v>6720</v>
      </c>
      <c r="O381" s="268"/>
      <c r="P381" s="268"/>
      <c r="Q381" s="268"/>
    </row>
    <row r="382" spans="1:18" s="273" customFormat="1" ht="53.25" customHeight="1">
      <c r="A382" s="314" t="s">
        <v>731</v>
      </c>
      <c r="B382" s="295"/>
      <c r="C382" s="367"/>
      <c r="D382" s="367" t="s">
        <v>924</v>
      </c>
      <c r="E382" s="368"/>
      <c r="F382" s="249" t="s">
        <v>919</v>
      </c>
      <c r="G382" s="270" t="s">
        <v>338</v>
      </c>
      <c r="H382" s="270" t="s">
        <v>202</v>
      </c>
      <c r="I382" s="297" t="s">
        <v>925</v>
      </c>
      <c r="J382" s="270" t="s">
        <v>192</v>
      </c>
      <c r="K382" s="166"/>
      <c r="L382" s="166">
        <v>282.24</v>
      </c>
      <c r="M382" s="166"/>
      <c r="N382" s="166">
        <f t="shared" si="66"/>
        <v>282.24</v>
      </c>
      <c r="O382" s="268"/>
      <c r="P382" s="268"/>
      <c r="Q382" s="268"/>
      <c r="R382" s="272">
        <f>SUM(L381:L382)</f>
        <v>7002.24</v>
      </c>
    </row>
    <row r="383" spans="1:18" s="273" customFormat="1" ht="25.5" customHeight="1">
      <c r="A383" s="314" t="s">
        <v>716</v>
      </c>
      <c r="B383" s="295"/>
      <c r="C383" s="367" t="s">
        <v>926</v>
      </c>
      <c r="D383" s="367"/>
      <c r="E383" s="368"/>
      <c r="F383" s="368"/>
      <c r="G383" s="270"/>
      <c r="H383" s="270"/>
      <c r="I383" s="297"/>
      <c r="J383" s="270"/>
      <c r="K383" s="166"/>
      <c r="L383" s="166"/>
      <c r="M383" s="166"/>
      <c r="N383" s="294"/>
      <c r="O383" s="268"/>
      <c r="P383" s="268"/>
      <c r="Q383" s="268"/>
    </row>
    <row r="384" spans="1:18" s="273" customFormat="1" ht="33" customHeight="1">
      <c r="A384" s="314" t="s">
        <v>717</v>
      </c>
      <c r="B384" s="295"/>
      <c r="C384" s="367"/>
      <c r="D384" s="367" t="s">
        <v>927</v>
      </c>
      <c r="E384" s="368"/>
      <c r="F384" s="249" t="s">
        <v>919</v>
      </c>
      <c r="G384" s="270" t="s">
        <v>338</v>
      </c>
      <c r="H384" s="270" t="s">
        <v>202</v>
      </c>
      <c r="I384" s="297" t="s">
        <v>928</v>
      </c>
      <c r="J384" s="270" t="s">
        <v>192</v>
      </c>
      <c r="K384" s="166"/>
      <c r="L384" s="166">
        <v>2688</v>
      </c>
      <c r="M384" s="166"/>
      <c r="N384" s="166">
        <f t="shared" si="66"/>
        <v>2688</v>
      </c>
      <c r="O384" s="268"/>
      <c r="P384" s="268"/>
      <c r="Q384" s="268"/>
      <c r="R384" s="272">
        <f>SUM(L384:L396)</f>
        <v>7028.1118999999999</v>
      </c>
    </row>
    <row r="385" spans="1:18" s="273" customFormat="1" ht="38.25" customHeight="1">
      <c r="A385" s="314" t="s">
        <v>718</v>
      </c>
      <c r="B385" s="295"/>
      <c r="C385" s="367"/>
      <c r="D385" s="367" t="s">
        <v>929</v>
      </c>
      <c r="E385" s="368"/>
      <c r="F385" s="249" t="s">
        <v>919</v>
      </c>
      <c r="G385" s="270" t="s">
        <v>338</v>
      </c>
      <c r="H385" s="270" t="s">
        <v>202</v>
      </c>
      <c r="I385" s="297" t="s">
        <v>930</v>
      </c>
      <c r="J385" s="270" t="s">
        <v>192</v>
      </c>
      <c r="K385" s="166"/>
      <c r="L385" s="166">
        <v>717.69600000000003</v>
      </c>
      <c r="M385" s="166"/>
      <c r="N385" s="166">
        <f t="shared" si="66"/>
        <v>717.69600000000003</v>
      </c>
      <c r="O385" s="268"/>
      <c r="P385" s="268"/>
      <c r="Q385" s="268"/>
    </row>
    <row r="386" spans="1:18" s="273" customFormat="1" ht="42" customHeight="1">
      <c r="A386" s="314" t="s">
        <v>719</v>
      </c>
      <c r="B386" s="295"/>
      <c r="C386" s="367"/>
      <c r="D386" s="367" t="s">
        <v>931</v>
      </c>
      <c r="E386" s="368"/>
      <c r="F386" s="249" t="s">
        <v>919</v>
      </c>
      <c r="G386" s="270" t="s">
        <v>338</v>
      </c>
      <c r="H386" s="270" t="s">
        <v>202</v>
      </c>
      <c r="I386" s="297" t="s">
        <v>932</v>
      </c>
      <c r="J386" s="270" t="s">
        <v>192</v>
      </c>
      <c r="K386" s="166"/>
      <c r="L386" s="166">
        <f>R386/1000</f>
        <v>134.4</v>
      </c>
      <c r="M386" s="166"/>
      <c r="N386" s="166">
        <f t="shared" si="66"/>
        <v>134.4</v>
      </c>
      <c r="O386" s="268"/>
      <c r="P386" s="268"/>
      <c r="Q386" s="268"/>
      <c r="R386" s="273">
        <v>134400</v>
      </c>
    </row>
    <row r="387" spans="1:18" s="273" customFormat="1" ht="37.5" customHeight="1">
      <c r="A387" s="314" t="s">
        <v>958</v>
      </c>
      <c r="B387" s="295"/>
      <c r="C387" s="367"/>
      <c r="D387" s="367" t="s">
        <v>933</v>
      </c>
      <c r="E387" s="368"/>
      <c r="F387" s="249" t="s">
        <v>919</v>
      </c>
      <c r="G387" s="270" t="s">
        <v>338</v>
      </c>
      <c r="H387" s="270" t="s">
        <v>202</v>
      </c>
      <c r="I387" s="297" t="s">
        <v>934</v>
      </c>
      <c r="J387" s="270" t="s">
        <v>192</v>
      </c>
      <c r="K387" s="166"/>
      <c r="L387" s="166">
        <f t="shared" ref="L387:L394" si="67">R387/1000</f>
        <v>646.79999999999995</v>
      </c>
      <c r="M387" s="166"/>
      <c r="N387" s="166">
        <f t="shared" si="66"/>
        <v>646.79999999999995</v>
      </c>
      <c r="O387" s="268"/>
      <c r="P387" s="268"/>
      <c r="Q387" s="268"/>
      <c r="R387" s="273">
        <v>646800</v>
      </c>
    </row>
    <row r="388" spans="1:18" s="273" customFormat="1" ht="39.75" customHeight="1">
      <c r="A388" s="314" t="s">
        <v>959</v>
      </c>
      <c r="B388" s="295"/>
      <c r="C388" s="367"/>
      <c r="D388" s="367" t="s">
        <v>935</v>
      </c>
      <c r="E388" s="368"/>
      <c r="F388" s="249" t="s">
        <v>919</v>
      </c>
      <c r="G388" s="270" t="s">
        <v>338</v>
      </c>
      <c r="H388" s="270" t="s">
        <v>202</v>
      </c>
      <c r="I388" s="297" t="s">
        <v>936</v>
      </c>
      <c r="J388" s="270" t="s">
        <v>192</v>
      </c>
      <c r="K388" s="166"/>
      <c r="L388" s="166">
        <f t="shared" si="67"/>
        <v>157.08000000000001</v>
      </c>
      <c r="M388" s="166"/>
      <c r="N388" s="166">
        <f t="shared" si="66"/>
        <v>157.08000000000001</v>
      </c>
      <c r="O388" s="268"/>
      <c r="P388" s="268"/>
      <c r="Q388" s="268"/>
      <c r="R388" s="273">
        <v>157080</v>
      </c>
    </row>
    <row r="389" spans="1:18" s="273" customFormat="1" ht="40.5" customHeight="1">
      <c r="A389" s="389" t="s">
        <v>960</v>
      </c>
      <c r="B389" s="405"/>
      <c r="C389" s="406"/>
      <c r="D389" s="406" t="s">
        <v>937</v>
      </c>
      <c r="E389" s="407"/>
      <c r="F389" s="402" t="s">
        <v>919</v>
      </c>
      <c r="G389" s="408" t="s">
        <v>338</v>
      </c>
      <c r="H389" s="408" t="s">
        <v>202</v>
      </c>
      <c r="I389" s="409" t="s">
        <v>938</v>
      </c>
      <c r="J389" s="408" t="s">
        <v>192</v>
      </c>
      <c r="K389" s="410"/>
      <c r="L389" s="410">
        <f t="shared" si="67"/>
        <v>1105.104</v>
      </c>
      <c r="M389" s="410"/>
      <c r="N389" s="410">
        <f t="shared" si="66"/>
        <v>1105.104</v>
      </c>
      <c r="O389" s="411"/>
      <c r="P389" s="411"/>
      <c r="Q389" s="411"/>
      <c r="R389" s="273">
        <v>1105104</v>
      </c>
    </row>
    <row r="390" spans="1:18" s="273" customFormat="1" ht="39.75" customHeight="1">
      <c r="A390" s="314" t="s">
        <v>961</v>
      </c>
      <c r="B390" s="295"/>
      <c r="C390" s="367"/>
      <c r="D390" s="367" t="s">
        <v>939</v>
      </c>
      <c r="E390" s="368"/>
      <c r="F390" s="249" t="s">
        <v>919</v>
      </c>
      <c r="G390" s="270" t="s">
        <v>338</v>
      </c>
      <c r="H390" s="270" t="s">
        <v>202</v>
      </c>
      <c r="I390" s="297" t="s">
        <v>940</v>
      </c>
      <c r="J390" s="270" t="s">
        <v>192</v>
      </c>
      <c r="K390" s="166"/>
      <c r="L390" s="166">
        <f t="shared" si="67"/>
        <v>672.21</v>
      </c>
      <c r="M390" s="166"/>
      <c r="N390" s="166">
        <f t="shared" si="66"/>
        <v>672.21</v>
      </c>
      <c r="O390" s="268"/>
      <c r="P390" s="268"/>
      <c r="Q390" s="268"/>
      <c r="R390" s="166">
        <v>672210</v>
      </c>
    </row>
    <row r="391" spans="1:18" s="273" customFormat="1" ht="37.5" customHeight="1">
      <c r="A391" s="314" t="s">
        <v>962</v>
      </c>
      <c r="B391" s="295"/>
      <c r="C391" s="367"/>
      <c r="D391" s="775" t="s">
        <v>941</v>
      </c>
      <c r="E391" s="776"/>
      <c r="F391" s="249" t="s">
        <v>919</v>
      </c>
      <c r="G391" s="270" t="s">
        <v>338</v>
      </c>
      <c r="H391" s="270" t="s">
        <v>202</v>
      </c>
      <c r="I391" s="297" t="s">
        <v>942</v>
      </c>
      <c r="J391" s="270" t="s">
        <v>192</v>
      </c>
      <c r="K391" s="166"/>
      <c r="L391" s="166">
        <f t="shared" si="67"/>
        <v>277.2</v>
      </c>
      <c r="M391" s="166"/>
      <c r="N391" s="166">
        <f t="shared" si="66"/>
        <v>277.2</v>
      </c>
      <c r="O391" s="268"/>
      <c r="P391" s="268"/>
      <c r="Q391" s="268"/>
      <c r="R391" s="166">
        <v>277200</v>
      </c>
    </row>
    <row r="392" spans="1:18" s="273" customFormat="1" ht="51" customHeight="1">
      <c r="A392" s="314" t="s">
        <v>963</v>
      </c>
      <c r="B392" s="295"/>
      <c r="C392" s="367"/>
      <c r="D392" s="775" t="s">
        <v>943</v>
      </c>
      <c r="E392" s="776"/>
      <c r="F392" s="249" t="s">
        <v>919</v>
      </c>
      <c r="G392" s="270" t="s">
        <v>338</v>
      </c>
      <c r="H392" s="270" t="s">
        <v>202</v>
      </c>
      <c r="I392" s="297" t="s">
        <v>944</v>
      </c>
      <c r="J392" s="270" t="s">
        <v>192</v>
      </c>
      <c r="K392" s="166"/>
      <c r="L392" s="166">
        <f t="shared" si="67"/>
        <v>151.12189999999998</v>
      </c>
      <c r="M392" s="166"/>
      <c r="N392" s="166">
        <f t="shared" si="66"/>
        <v>151.12189999999998</v>
      </c>
      <c r="O392" s="268"/>
      <c r="P392" s="268"/>
      <c r="Q392" s="268"/>
      <c r="R392" s="166">
        <v>151121.9</v>
      </c>
    </row>
    <row r="393" spans="1:18" s="273" customFormat="1" ht="53.25" customHeight="1">
      <c r="A393" s="314" t="s">
        <v>964</v>
      </c>
      <c r="B393" s="295"/>
      <c r="C393" s="367"/>
      <c r="D393" s="775" t="s">
        <v>945</v>
      </c>
      <c r="E393" s="776"/>
      <c r="F393" s="249" t="s">
        <v>919</v>
      </c>
      <c r="G393" s="270" t="s">
        <v>338</v>
      </c>
      <c r="H393" s="270" t="s">
        <v>202</v>
      </c>
      <c r="I393" s="297" t="s">
        <v>946</v>
      </c>
      <c r="J393" s="270" t="s">
        <v>192</v>
      </c>
      <c r="K393" s="166"/>
      <c r="L393" s="166">
        <f t="shared" si="67"/>
        <v>132</v>
      </c>
      <c r="M393" s="166"/>
      <c r="N393" s="166">
        <f t="shared" si="66"/>
        <v>132</v>
      </c>
      <c r="O393" s="268"/>
      <c r="P393" s="268"/>
      <c r="Q393" s="268"/>
      <c r="R393" s="166">
        <v>132000</v>
      </c>
    </row>
    <row r="394" spans="1:18" s="273" customFormat="1" ht="36.75" customHeight="1">
      <c r="A394" s="314" t="s">
        <v>965</v>
      </c>
      <c r="B394" s="295"/>
      <c r="C394" s="367"/>
      <c r="D394" s="775" t="s">
        <v>947</v>
      </c>
      <c r="E394" s="776"/>
      <c r="F394" s="249" t="s">
        <v>919</v>
      </c>
      <c r="G394" s="270" t="s">
        <v>338</v>
      </c>
      <c r="H394" s="270" t="s">
        <v>202</v>
      </c>
      <c r="I394" s="297" t="s">
        <v>948</v>
      </c>
      <c r="J394" s="270" t="s">
        <v>192</v>
      </c>
      <c r="K394" s="166"/>
      <c r="L394" s="166">
        <f t="shared" si="67"/>
        <v>115.5</v>
      </c>
      <c r="M394" s="166"/>
      <c r="N394" s="166">
        <f t="shared" si="66"/>
        <v>115.5</v>
      </c>
      <c r="O394" s="268"/>
      <c r="P394" s="268"/>
      <c r="Q394" s="268"/>
      <c r="R394" s="166">
        <v>115500</v>
      </c>
    </row>
    <row r="395" spans="1:18" s="273" customFormat="1" ht="40.5" customHeight="1">
      <c r="A395" s="314" t="s">
        <v>966</v>
      </c>
      <c r="B395" s="295"/>
      <c r="C395" s="367"/>
      <c r="D395" s="775" t="s">
        <v>949</v>
      </c>
      <c r="E395" s="776"/>
      <c r="F395" s="249" t="s">
        <v>919</v>
      </c>
      <c r="G395" s="270" t="s">
        <v>338</v>
      </c>
      <c r="H395" s="270" t="s">
        <v>202</v>
      </c>
      <c r="I395" s="297" t="s">
        <v>950</v>
      </c>
      <c r="J395" s="270" t="s">
        <v>192</v>
      </c>
      <c r="K395" s="166"/>
      <c r="L395" s="166">
        <v>198</v>
      </c>
      <c r="M395" s="166"/>
      <c r="N395" s="166">
        <f t="shared" si="66"/>
        <v>198</v>
      </c>
      <c r="O395" s="268"/>
      <c r="P395" s="268"/>
      <c r="Q395" s="268"/>
    </row>
    <row r="396" spans="1:18" s="273" customFormat="1" ht="40.5" customHeight="1">
      <c r="A396" s="314" t="s">
        <v>967</v>
      </c>
      <c r="B396" s="295"/>
      <c r="C396" s="367"/>
      <c r="D396" s="775" t="s">
        <v>951</v>
      </c>
      <c r="E396" s="776"/>
      <c r="F396" s="249" t="s">
        <v>919</v>
      </c>
      <c r="G396" s="270" t="s">
        <v>338</v>
      </c>
      <c r="H396" s="270" t="s">
        <v>202</v>
      </c>
      <c r="I396" s="297" t="s">
        <v>952</v>
      </c>
      <c r="J396" s="270" t="s">
        <v>192</v>
      </c>
      <c r="K396" s="166"/>
      <c r="L396" s="166">
        <v>33</v>
      </c>
      <c r="M396" s="166"/>
      <c r="N396" s="166">
        <f t="shared" si="66"/>
        <v>33</v>
      </c>
      <c r="O396" s="268"/>
      <c r="P396" s="268"/>
      <c r="Q396" s="268"/>
    </row>
    <row r="397" spans="1:18" s="273" customFormat="1" ht="25.5" customHeight="1">
      <c r="A397" s="314" t="s">
        <v>764</v>
      </c>
      <c r="B397" s="295"/>
      <c r="C397" s="298" t="s">
        <v>968</v>
      </c>
      <c r="D397" s="299"/>
      <c r="E397" s="300"/>
      <c r="F397" s="301"/>
      <c r="G397" s="302"/>
      <c r="H397" s="302"/>
      <c r="I397" s="303"/>
      <c r="J397" s="304"/>
      <c r="K397" s="305"/>
      <c r="L397" s="305"/>
      <c r="M397" s="166"/>
      <c r="N397" s="294"/>
      <c r="O397" s="268"/>
      <c r="P397" s="268"/>
      <c r="Q397" s="268"/>
    </row>
    <row r="398" spans="1:18" s="273" customFormat="1" ht="33" customHeight="1">
      <c r="A398" s="314" t="s">
        <v>969</v>
      </c>
      <c r="B398" s="295"/>
      <c r="C398" s="306"/>
      <c r="D398" s="802" t="s">
        <v>954</v>
      </c>
      <c r="E398" s="803"/>
      <c r="F398" s="307" t="s">
        <v>919</v>
      </c>
      <c r="G398" s="309" t="s">
        <v>338</v>
      </c>
      <c r="H398" s="309" t="s">
        <v>202</v>
      </c>
      <c r="I398" s="310" t="s">
        <v>956</v>
      </c>
      <c r="J398" s="304" t="s">
        <v>203</v>
      </c>
      <c r="K398" s="308"/>
      <c r="L398" s="311" t="s">
        <v>955</v>
      </c>
      <c r="M398" s="166"/>
      <c r="N398" s="166">
        <f t="shared" si="66"/>
        <v>300</v>
      </c>
      <c r="O398" s="268"/>
      <c r="P398" s="268"/>
      <c r="Q398" s="268"/>
    </row>
    <row r="399" spans="1:18" s="273" customFormat="1" ht="33" customHeight="1">
      <c r="A399" s="314" t="s">
        <v>982</v>
      </c>
      <c r="B399" s="295"/>
      <c r="C399" s="306"/>
      <c r="D399" s="773" t="s">
        <v>197</v>
      </c>
      <c r="E399" s="774"/>
      <c r="F399" s="213" t="s">
        <v>662</v>
      </c>
      <c r="G399" s="157" t="s">
        <v>241</v>
      </c>
      <c r="H399" s="157" t="s">
        <v>202</v>
      </c>
      <c r="I399" s="373" t="s">
        <v>237</v>
      </c>
      <c r="J399" s="157" t="s">
        <v>198</v>
      </c>
      <c r="K399" s="163"/>
      <c r="L399" s="166">
        <v>1277</v>
      </c>
      <c r="M399" s="163"/>
      <c r="N399" s="168">
        <f t="shared" ref="N399" si="68">K399+L399+M399</f>
        <v>1277</v>
      </c>
      <c r="O399" s="268"/>
      <c r="P399" s="268"/>
      <c r="Q399" s="268"/>
    </row>
    <row r="400" spans="1:18" ht="65.25" customHeight="1">
      <c r="A400" s="389" t="s">
        <v>971</v>
      </c>
      <c r="B400" s="173"/>
      <c r="C400" s="777" t="s">
        <v>970</v>
      </c>
      <c r="D400" s="777"/>
      <c r="E400" s="778"/>
      <c r="F400" s="384"/>
      <c r="G400" s="175"/>
      <c r="H400" s="175"/>
      <c r="I400" s="392" t="s">
        <v>713</v>
      </c>
      <c r="J400" s="175"/>
      <c r="K400" s="177"/>
      <c r="L400" s="410"/>
      <c r="M400" s="177"/>
      <c r="N400" s="178"/>
      <c r="O400" s="176"/>
      <c r="P400" s="176"/>
      <c r="Q400" s="176"/>
    </row>
    <row r="401" spans="1:18" s="273" customFormat="1" ht="36.75" customHeight="1">
      <c r="A401" s="314" t="s">
        <v>972</v>
      </c>
      <c r="B401" s="265"/>
      <c r="C401" s="266"/>
      <c r="D401" s="781" t="s">
        <v>707</v>
      </c>
      <c r="E401" s="782"/>
      <c r="F401" s="269" t="s">
        <v>706</v>
      </c>
      <c r="G401" s="270" t="s">
        <v>190</v>
      </c>
      <c r="H401" s="270" t="s">
        <v>202</v>
      </c>
      <c r="I401" s="296"/>
      <c r="J401" s="270" t="s">
        <v>192</v>
      </c>
      <c r="K401" s="166"/>
      <c r="L401" s="166">
        <f>R401/1000</f>
        <v>70002.240000000005</v>
      </c>
      <c r="M401" s="166"/>
      <c r="N401" s="271">
        <f t="shared" ref="N401:N402" si="69">K401+L401+M401</f>
        <v>70002.240000000005</v>
      </c>
      <c r="O401" s="268"/>
      <c r="P401" s="268"/>
      <c r="Q401" s="268"/>
      <c r="R401" s="273">
        <v>70002240</v>
      </c>
    </row>
    <row r="402" spans="1:18" ht="42" customHeight="1">
      <c r="A402" s="314" t="s">
        <v>973</v>
      </c>
      <c r="B402" s="156"/>
      <c r="C402" s="59"/>
      <c r="D402" s="773" t="s">
        <v>710</v>
      </c>
      <c r="E402" s="774"/>
      <c r="F402" s="221" t="s">
        <v>711</v>
      </c>
      <c r="G402" s="157" t="s">
        <v>190</v>
      </c>
      <c r="H402" s="157" t="s">
        <v>202</v>
      </c>
      <c r="I402" s="373"/>
      <c r="J402" s="157" t="s">
        <v>712</v>
      </c>
      <c r="K402" s="163"/>
      <c r="L402" s="166">
        <f>R402/1000</f>
        <v>16500</v>
      </c>
      <c r="M402" s="163"/>
      <c r="N402" s="168">
        <f t="shared" si="69"/>
        <v>16500</v>
      </c>
      <c r="O402" s="161"/>
      <c r="P402" s="161"/>
      <c r="Q402" s="161"/>
      <c r="R402" s="2">
        <v>16500000</v>
      </c>
    </row>
    <row r="403" spans="1:18" ht="31.5" customHeight="1">
      <c r="A403" s="314" t="s">
        <v>974</v>
      </c>
      <c r="B403" s="156"/>
      <c r="C403" s="59"/>
      <c r="D403" s="773" t="s">
        <v>714</v>
      </c>
      <c r="E403" s="774"/>
      <c r="F403" s="213" t="s">
        <v>715</v>
      </c>
      <c r="G403" s="157" t="s">
        <v>190</v>
      </c>
      <c r="H403" s="157" t="s">
        <v>202</v>
      </c>
      <c r="I403" s="360"/>
      <c r="J403" s="157" t="s">
        <v>203</v>
      </c>
      <c r="K403" s="163"/>
      <c r="L403" s="166">
        <f>R403/1000</f>
        <v>7990</v>
      </c>
      <c r="M403" s="163"/>
      <c r="N403" s="168">
        <f>K403+L403+M403</f>
        <v>7990</v>
      </c>
      <c r="O403" s="161"/>
      <c r="P403" s="161"/>
      <c r="Q403" s="161"/>
      <c r="R403" s="2">
        <v>7990000</v>
      </c>
    </row>
    <row r="404" spans="1:18" ht="31.5" customHeight="1">
      <c r="A404" s="314" t="s">
        <v>975</v>
      </c>
      <c r="B404" s="156"/>
      <c r="C404" s="372" t="s">
        <v>724</v>
      </c>
      <c r="D404" s="359"/>
      <c r="E404" s="360"/>
      <c r="F404" s="213"/>
      <c r="G404" s="157"/>
      <c r="H404" s="157"/>
      <c r="I404" s="373"/>
      <c r="J404" s="157"/>
      <c r="K404" s="163"/>
      <c r="L404" s="166"/>
      <c r="M404" s="163"/>
      <c r="N404" s="168"/>
      <c r="O404" s="161"/>
      <c r="P404" s="161"/>
      <c r="Q404" s="161"/>
    </row>
    <row r="405" spans="1:18" ht="31.5" customHeight="1">
      <c r="A405" s="314" t="s">
        <v>976</v>
      </c>
      <c r="B405" s="156"/>
      <c r="C405" s="59"/>
      <c r="D405" s="773" t="s">
        <v>727</v>
      </c>
      <c r="E405" s="774"/>
      <c r="F405" s="213"/>
      <c r="G405" s="157"/>
      <c r="H405" s="157"/>
      <c r="I405" s="373"/>
      <c r="J405" s="157"/>
      <c r="K405" s="163"/>
      <c r="L405" s="166"/>
      <c r="M405" s="163"/>
      <c r="N405" s="168"/>
      <c r="O405" s="161"/>
      <c r="P405" s="161"/>
      <c r="Q405" s="161"/>
    </row>
    <row r="406" spans="1:18" s="273" customFormat="1" ht="39.75" customHeight="1">
      <c r="A406" s="314" t="s">
        <v>977</v>
      </c>
      <c r="B406" s="265"/>
      <c r="C406" s="266"/>
      <c r="D406" s="361"/>
      <c r="E406" s="313" t="s">
        <v>726</v>
      </c>
      <c r="F406" s="269" t="s">
        <v>729</v>
      </c>
      <c r="G406" s="270" t="s">
        <v>190</v>
      </c>
      <c r="H406" s="270" t="s">
        <v>202</v>
      </c>
      <c r="I406" s="267" t="s">
        <v>732</v>
      </c>
      <c r="J406" s="270" t="s">
        <v>192</v>
      </c>
      <c r="K406" s="166"/>
      <c r="L406" s="166">
        <f>R406/1000</f>
        <v>1408</v>
      </c>
      <c r="M406" s="166"/>
      <c r="N406" s="271">
        <f>K406+L406+M406</f>
        <v>1408</v>
      </c>
      <c r="O406" s="268"/>
      <c r="P406" s="268"/>
      <c r="Q406" s="268"/>
      <c r="R406" s="273">
        <v>1408000</v>
      </c>
    </row>
    <row r="407" spans="1:18" ht="31.5" customHeight="1">
      <c r="A407" s="314" t="s">
        <v>978</v>
      </c>
      <c r="B407" s="156"/>
      <c r="C407" s="59"/>
      <c r="D407" s="773" t="s">
        <v>728</v>
      </c>
      <c r="E407" s="774"/>
      <c r="F407" s="213"/>
      <c r="G407" s="157"/>
      <c r="H407" s="157"/>
      <c r="I407" s="373"/>
      <c r="J407" s="157"/>
      <c r="K407" s="163"/>
      <c r="L407" s="166"/>
      <c r="M407" s="163"/>
      <c r="N407" s="168"/>
      <c r="O407" s="161"/>
      <c r="P407" s="161"/>
      <c r="Q407" s="161"/>
    </row>
    <row r="408" spans="1:18" ht="50.25" customHeight="1">
      <c r="A408" s="314" t="s">
        <v>979</v>
      </c>
      <c r="B408" s="156"/>
      <c r="C408" s="59"/>
      <c r="D408" s="359"/>
      <c r="E408" s="360" t="s">
        <v>733</v>
      </c>
      <c r="F408" s="213" t="s">
        <v>734</v>
      </c>
      <c r="G408" s="157" t="s">
        <v>190</v>
      </c>
      <c r="H408" s="157" t="s">
        <v>202</v>
      </c>
      <c r="I408" s="373" t="s">
        <v>732</v>
      </c>
      <c r="J408" s="157" t="s">
        <v>192</v>
      </c>
      <c r="K408" s="163"/>
      <c r="L408" s="166">
        <f>R408/1000</f>
        <v>6985.8239999999996</v>
      </c>
      <c r="M408" s="163"/>
      <c r="N408" s="168">
        <f>K408+L408+M408</f>
        <v>6985.8239999999996</v>
      </c>
      <c r="O408" s="161"/>
      <c r="P408" s="161"/>
      <c r="Q408" s="161"/>
      <c r="R408" s="2">
        <v>6985824</v>
      </c>
    </row>
    <row r="409" spans="1:18" ht="31.5" customHeight="1">
      <c r="A409" s="314" t="s">
        <v>980</v>
      </c>
      <c r="B409" s="156"/>
      <c r="C409" s="59"/>
      <c r="D409" s="773" t="s">
        <v>741</v>
      </c>
      <c r="E409" s="774"/>
      <c r="F409" s="213"/>
      <c r="G409" s="157"/>
      <c r="H409" s="157"/>
      <c r="I409" s="373"/>
      <c r="J409" s="157"/>
      <c r="K409" s="163"/>
      <c r="L409" s="166"/>
      <c r="M409" s="163"/>
      <c r="N409" s="168"/>
      <c r="O409" s="161"/>
      <c r="P409" s="161"/>
      <c r="Q409" s="161"/>
    </row>
    <row r="410" spans="1:18" ht="67.5" customHeight="1">
      <c r="A410" s="314" t="s">
        <v>981</v>
      </c>
      <c r="B410" s="156"/>
      <c r="C410" s="59"/>
      <c r="D410" s="59"/>
      <c r="E410" s="360" t="s">
        <v>740</v>
      </c>
      <c r="F410" s="221" t="s">
        <v>742</v>
      </c>
      <c r="G410" s="157" t="s">
        <v>190</v>
      </c>
      <c r="H410" s="157" t="s">
        <v>202</v>
      </c>
      <c r="I410" s="373" t="s">
        <v>732</v>
      </c>
      <c r="J410" s="157" t="s">
        <v>304</v>
      </c>
      <c r="K410" s="163"/>
      <c r="L410" s="166">
        <f>R410/1000</f>
        <v>1000</v>
      </c>
      <c r="M410" s="163"/>
      <c r="N410" s="168">
        <f>K410+L410+M410</f>
        <v>1000</v>
      </c>
      <c r="O410" s="161"/>
      <c r="P410" s="161"/>
      <c r="Q410" s="161"/>
      <c r="R410" s="2">
        <v>1000000</v>
      </c>
    </row>
    <row r="411" spans="1:18" ht="31.5" customHeight="1">
      <c r="A411" s="314" t="s">
        <v>984</v>
      </c>
      <c r="B411" s="156"/>
      <c r="C411" s="773" t="s">
        <v>983</v>
      </c>
      <c r="D411" s="773"/>
      <c r="E411" s="774"/>
      <c r="F411" s="213" t="s">
        <v>688</v>
      </c>
      <c r="G411" s="157" t="s">
        <v>190</v>
      </c>
      <c r="H411" s="157" t="s">
        <v>202</v>
      </c>
      <c r="I411" s="360" t="s">
        <v>684</v>
      </c>
      <c r="J411" s="157" t="s">
        <v>304</v>
      </c>
      <c r="K411" s="163"/>
      <c r="L411" s="166">
        <f>R411/1000</f>
        <v>600</v>
      </c>
      <c r="M411" s="163"/>
      <c r="N411" s="168">
        <f t="shared" ref="N411" si="70">K411+L411+M411</f>
        <v>600</v>
      </c>
      <c r="O411" s="161"/>
      <c r="P411" s="161"/>
      <c r="Q411" s="161"/>
      <c r="R411" s="2">
        <v>600000</v>
      </c>
    </row>
    <row r="412" spans="1:18" ht="15" customHeight="1">
      <c r="A412" s="172"/>
      <c r="B412" s="173"/>
      <c r="C412" s="174"/>
      <c r="D412" s="375"/>
      <c r="E412" s="376"/>
      <c r="F412" s="376"/>
      <c r="G412" s="175"/>
      <c r="H412" s="175"/>
      <c r="I412" s="175"/>
      <c r="J412" s="175"/>
      <c r="K412" s="177"/>
      <c r="L412" s="410"/>
      <c r="M412" s="177"/>
      <c r="N412" s="178"/>
      <c r="O412" s="176"/>
      <c r="P412" s="176"/>
      <c r="Q412" s="43"/>
    </row>
    <row r="413" spans="1:18" ht="35.25" customHeight="1">
      <c r="A413" s="330" t="s">
        <v>365</v>
      </c>
      <c r="B413" s="787" t="s">
        <v>366</v>
      </c>
      <c r="C413" s="787"/>
      <c r="D413" s="787"/>
      <c r="E413" s="788"/>
      <c r="F413" s="339"/>
      <c r="G413" s="322"/>
      <c r="H413" s="322"/>
      <c r="I413" s="324"/>
      <c r="J413" s="322"/>
      <c r="K413" s="325">
        <f>SUM(K415:K471)</f>
        <v>0</v>
      </c>
      <c r="L413" s="325">
        <f>SUM(L414:L421)</f>
        <v>48204</v>
      </c>
      <c r="M413" s="325">
        <f t="shared" ref="M413:N413" si="71">SUM(M414:M421)</f>
        <v>0</v>
      </c>
      <c r="N413" s="325">
        <f t="shared" si="71"/>
        <v>48204</v>
      </c>
      <c r="O413" s="325">
        <f>SUM(O415:O471)</f>
        <v>0</v>
      </c>
      <c r="P413" s="321">
        <f>SUM(P415:P471)</f>
        <v>0</v>
      </c>
      <c r="Q413" s="342"/>
    </row>
    <row r="414" spans="1:18" ht="32.25" customHeight="1">
      <c r="A414" s="151" t="s">
        <v>658</v>
      </c>
      <c r="B414" s="156"/>
      <c r="C414" s="59"/>
      <c r="D414" s="773" t="s">
        <v>382</v>
      </c>
      <c r="E414" s="774"/>
      <c r="F414" s="213" t="s">
        <v>384</v>
      </c>
      <c r="G414" s="157" t="s">
        <v>190</v>
      </c>
      <c r="H414" s="157" t="s">
        <v>202</v>
      </c>
      <c r="I414" s="186" t="s">
        <v>386</v>
      </c>
      <c r="J414" s="157" t="s">
        <v>387</v>
      </c>
      <c r="K414" s="163"/>
      <c r="L414" s="166">
        <v>200</v>
      </c>
      <c r="M414" s="163"/>
      <c r="N414" s="168">
        <f t="shared" ref="N414:N419" si="72">K414+L414+M414</f>
        <v>200</v>
      </c>
      <c r="O414" s="161"/>
      <c r="P414" s="161"/>
      <c r="Q414" s="152"/>
    </row>
    <row r="415" spans="1:18" ht="45.75" customHeight="1">
      <c r="A415" s="151" t="s">
        <v>659</v>
      </c>
      <c r="B415" s="156"/>
      <c r="C415" s="59"/>
      <c r="D415" s="785" t="s">
        <v>655</v>
      </c>
      <c r="E415" s="786"/>
      <c r="F415" s="373" t="s">
        <v>656</v>
      </c>
      <c r="G415" s="157" t="s">
        <v>207</v>
      </c>
      <c r="H415" s="157" t="s">
        <v>207</v>
      </c>
      <c r="I415" s="186" t="s">
        <v>657</v>
      </c>
      <c r="J415" s="157" t="s">
        <v>203</v>
      </c>
      <c r="K415" s="163"/>
      <c r="L415" s="166">
        <v>160</v>
      </c>
      <c r="M415" s="163"/>
      <c r="N415" s="168">
        <f t="shared" si="72"/>
        <v>160</v>
      </c>
      <c r="O415" s="161"/>
      <c r="P415" s="161"/>
      <c r="Q415" s="152"/>
      <c r="R415" s="2">
        <v>160000</v>
      </c>
    </row>
    <row r="416" spans="1:18" ht="37.5" customHeight="1">
      <c r="A416" s="151" t="s">
        <v>661</v>
      </c>
      <c r="B416" s="156"/>
      <c r="C416" s="59"/>
      <c r="D416" s="773" t="s">
        <v>660</v>
      </c>
      <c r="E416" s="774"/>
      <c r="F416" s="373" t="s">
        <v>656</v>
      </c>
      <c r="G416" s="157" t="s">
        <v>207</v>
      </c>
      <c r="H416" s="157" t="s">
        <v>202</v>
      </c>
      <c r="I416" s="360" t="s">
        <v>230</v>
      </c>
      <c r="J416" s="157" t="s">
        <v>203</v>
      </c>
      <c r="K416" s="163"/>
      <c r="L416" s="166">
        <v>144</v>
      </c>
      <c r="M416" s="163"/>
      <c r="N416" s="168">
        <f t="shared" si="72"/>
        <v>144</v>
      </c>
      <c r="O416" s="161"/>
      <c r="P416" s="161"/>
      <c r="Q416" s="152"/>
      <c r="R416" s="2">
        <v>144000</v>
      </c>
    </row>
    <row r="417" spans="1:19" ht="37.5" customHeight="1">
      <c r="A417" s="151" t="s">
        <v>758</v>
      </c>
      <c r="B417" s="156"/>
      <c r="C417" s="59"/>
      <c r="D417" s="773" t="s">
        <v>746</v>
      </c>
      <c r="E417" s="774"/>
      <c r="F417" s="213" t="s">
        <v>384</v>
      </c>
      <c r="G417" s="157" t="s">
        <v>190</v>
      </c>
      <c r="H417" s="157" t="s">
        <v>202</v>
      </c>
      <c r="I417" s="360" t="s">
        <v>754</v>
      </c>
      <c r="J417" s="157" t="s">
        <v>751</v>
      </c>
      <c r="K417" s="163"/>
      <c r="L417" s="166">
        <f>R417/1000</f>
        <v>2500</v>
      </c>
      <c r="M417" s="163"/>
      <c r="N417" s="168">
        <f t="shared" si="72"/>
        <v>2500</v>
      </c>
      <c r="O417" s="161"/>
      <c r="P417" s="161"/>
      <c r="Q417" s="152"/>
      <c r="R417" s="2">
        <v>2500000</v>
      </c>
    </row>
    <row r="418" spans="1:19" ht="37.5" customHeight="1">
      <c r="A418" s="151" t="s">
        <v>759</v>
      </c>
      <c r="B418" s="156"/>
      <c r="C418" s="59"/>
      <c r="D418" s="773" t="s">
        <v>747</v>
      </c>
      <c r="E418" s="774"/>
      <c r="F418" s="213" t="s">
        <v>384</v>
      </c>
      <c r="G418" s="157" t="s">
        <v>190</v>
      </c>
      <c r="H418" s="157" t="s">
        <v>202</v>
      </c>
      <c r="I418" s="360" t="s">
        <v>755</v>
      </c>
      <c r="J418" s="157" t="s">
        <v>752</v>
      </c>
      <c r="K418" s="163"/>
      <c r="L418" s="166">
        <f t="shared" ref="L418:L419" si="73">R418/1000</f>
        <v>25000</v>
      </c>
      <c r="M418" s="163"/>
      <c r="N418" s="168">
        <f t="shared" si="72"/>
        <v>25000</v>
      </c>
      <c r="O418" s="161"/>
      <c r="P418" s="161"/>
      <c r="Q418" s="152"/>
      <c r="R418" s="2">
        <v>25000000</v>
      </c>
    </row>
    <row r="419" spans="1:19" ht="56.25" customHeight="1">
      <c r="A419" s="151" t="s">
        <v>760</v>
      </c>
      <c r="B419" s="156"/>
      <c r="C419" s="59"/>
      <c r="D419" s="773" t="s">
        <v>749</v>
      </c>
      <c r="E419" s="774"/>
      <c r="F419" s="213" t="s">
        <v>750</v>
      </c>
      <c r="G419" s="157" t="s">
        <v>190</v>
      </c>
      <c r="H419" s="157" t="s">
        <v>202</v>
      </c>
      <c r="I419" s="360" t="s">
        <v>757</v>
      </c>
      <c r="J419" s="157" t="s">
        <v>751</v>
      </c>
      <c r="K419" s="163"/>
      <c r="L419" s="166">
        <f t="shared" si="73"/>
        <v>20000</v>
      </c>
      <c r="M419" s="163"/>
      <c r="N419" s="168">
        <f t="shared" si="72"/>
        <v>20000</v>
      </c>
      <c r="O419" s="161"/>
      <c r="P419" s="161"/>
      <c r="Q419" s="152"/>
      <c r="R419" s="2">
        <v>20000000</v>
      </c>
    </row>
    <row r="420" spans="1:19" ht="33" customHeight="1">
      <c r="A420" s="151" t="s">
        <v>908</v>
      </c>
      <c r="B420" s="156"/>
      <c r="C420" s="59"/>
      <c r="D420" s="773" t="s">
        <v>906</v>
      </c>
      <c r="E420" s="774"/>
      <c r="F420" s="157" t="s">
        <v>656</v>
      </c>
      <c r="G420" s="157" t="s">
        <v>190</v>
      </c>
      <c r="H420" s="157" t="s">
        <v>202</v>
      </c>
      <c r="I420" s="360" t="s">
        <v>910</v>
      </c>
      <c r="J420" s="157" t="s">
        <v>203</v>
      </c>
      <c r="K420" s="163"/>
      <c r="L420" s="166">
        <f t="shared" ref="L420:L421" si="74">R420/1000</f>
        <v>100</v>
      </c>
      <c r="M420" s="163"/>
      <c r="N420" s="168">
        <f t="shared" ref="N420:N421" si="75">K420+L420+M420</f>
        <v>100</v>
      </c>
      <c r="O420" s="161"/>
      <c r="P420" s="161"/>
      <c r="Q420" s="152"/>
      <c r="R420" s="2">
        <v>100000</v>
      </c>
    </row>
    <row r="421" spans="1:19" ht="39" customHeight="1">
      <c r="A421" s="151" t="s">
        <v>909</v>
      </c>
      <c r="B421" s="156"/>
      <c r="C421" s="59"/>
      <c r="D421" s="773" t="s">
        <v>907</v>
      </c>
      <c r="E421" s="774"/>
      <c r="F421" s="157" t="s">
        <v>656</v>
      </c>
      <c r="G421" s="157" t="s">
        <v>190</v>
      </c>
      <c r="H421" s="157" t="s">
        <v>202</v>
      </c>
      <c r="I421" s="186" t="s">
        <v>911</v>
      </c>
      <c r="J421" s="157" t="s">
        <v>912</v>
      </c>
      <c r="K421" s="163"/>
      <c r="L421" s="166">
        <f t="shared" si="74"/>
        <v>100</v>
      </c>
      <c r="M421" s="163"/>
      <c r="N421" s="168">
        <f t="shared" si="75"/>
        <v>100</v>
      </c>
      <c r="O421" s="161"/>
      <c r="P421" s="161"/>
      <c r="Q421" s="152"/>
      <c r="R421" s="2">
        <v>100000</v>
      </c>
    </row>
    <row r="422" spans="1:19" ht="6" customHeight="1">
      <c r="A422" s="151"/>
      <c r="B422" s="156"/>
      <c r="C422" s="59"/>
      <c r="D422" s="359"/>
      <c r="E422" s="360"/>
      <c r="F422" s="360"/>
      <c r="G422" s="157"/>
      <c r="H422" s="157"/>
      <c r="I422" s="157"/>
      <c r="J422" s="157"/>
      <c r="K422" s="163"/>
      <c r="L422" s="166"/>
      <c r="M422" s="163"/>
      <c r="N422" s="168"/>
      <c r="O422" s="161"/>
      <c r="P422" s="161"/>
      <c r="Q422" s="152"/>
    </row>
    <row r="423" spans="1:19" s="212" customFormat="1" ht="32.25" customHeight="1">
      <c r="A423" s="330" t="s">
        <v>256</v>
      </c>
      <c r="B423" s="787" t="s">
        <v>255</v>
      </c>
      <c r="C423" s="787"/>
      <c r="D423" s="787"/>
      <c r="E423" s="788"/>
      <c r="F423" s="339"/>
      <c r="G423" s="322"/>
      <c r="H423" s="322"/>
      <c r="I423" s="324"/>
      <c r="J423" s="322"/>
      <c r="K423" s="325">
        <f>SUM(K425:K470)</f>
        <v>0</v>
      </c>
      <c r="L423" s="325">
        <f>SUM(L424:L429)</f>
        <v>126872</v>
      </c>
      <c r="M423" s="325">
        <f t="shared" ref="M423:N423" si="76">SUM(M424:M429)</f>
        <v>0</v>
      </c>
      <c r="N423" s="325">
        <f t="shared" si="76"/>
        <v>126872</v>
      </c>
      <c r="O423" s="325">
        <f>SUM(O425:O470)</f>
        <v>0</v>
      </c>
      <c r="P423" s="323"/>
      <c r="Q423" s="342"/>
      <c r="R423" s="355"/>
      <c r="S423" s="356"/>
    </row>
    <row r="424" spans="1:19" ht="44.25" customHeight="1">
      <c r="A424" s="151" t="s">
        <v>264</v>
      </c>
      <c r="B424" s="156"/>
      <c r="C424" s="59"/>
      <c r="D424" s="773" t="s">
        <v>239</v>
      </c>
      <c r="E424" s="774"/>
      <c r="F424" s="221" t="s">
        <v>257</v>
      </c>
      <c r="G424" s="157" t="s">
        <v>240</v>
      </c>
      <c r="H424" s="157" t="s">
        <v>190</v>
      </c>
      <c r="I424" s="373" t="s">
        <v>243</v>
      </c>
      <c r="J424" s="157" t="s">
        <v>242</v>
      </c>
      <c r="K424" s="163"/>
      <c r="L424" s="166">
        <v>35350</v>
      </c>
      <c r="M424" s="163"/>
      <c r="N424" s="168">
        <f t="shared" ref="N424:N429" si="77">K424+L424+M424</f>
        <v>35350</v>
      </c>
      <c r="O424" s="161"/>
      <c r="P424" s="161"/>
      <c r="Q424" s="152"/>
      <c r="R424" s="2">
        <v>35350000</v>
      </c>
    </row>
    <row r="425" spans="1:19" ht="43.5" customHeight="1">
      <c r="A425" s="172" t="s">
        <v>265</v>
      </c>
      <c r="B425" s="173"/>
      <c r="C425" s="174"/>
      <c r="D425" s="777" t="s">
        <v>244</v>
      </c>
      <c r="E425" s="778"/>
      <c r="F425" s="391" t="s">
        <v>257</v>
      </c>
      <c r="G425" s="175" t="s">
        <v>240</v>
      </c>
      <c r="H425" s="175" t="s">
        <v>190</v>
      </c>
      <c r="I425" s="390" t="s">
        <v>245</v>
      </c>
      <c r="J425" s="175" t="s">
        <v>242</v>
      </c>
      <c r="K425" s="177"/>
      <c r="L425" s="410">
        <v>21113</v>
      </c>
      <c r="M425" s="177"/>
      <c r="N425" s="178">
        <f t="shared" si="77"/>
        <v>21113</v>
      </c>
      <c r="O425" s="176"/>
      <c r="P425" s="176"/>
      <c r="Q425" s="43"/>
      <c r="R425" s="2">
        <v>21113000</v>
      </c>
    </row>
    <row r="426" spans="1:19" ht="22.5" customHeight="1">
      <c r="A426" s="151" t="s">
        <v>266</v>
      </c>
      <c r="B426" s="156"/>
      <c r="C426" s="59"/>
      <c r="D426" s="773" t="s">
        <v>246</v>
      </c>
      <c r="E426" s="774"/>
      <c r="F426" s="221" t="s">
        <v>258</v>
      </c>
      <c r="G426" s="157" t="s">
        <v>240</v>
      </c>
      <c r="H426" s="157" t="s">
        <v>190</v>
      </c>
      <c r="I426" s="373" t="s">
        <v>247</v>
      </c>
      <c r="J426" s="157" t="s">
        <v>242</v>
      </c>
      <c r="K426" s="163"/>
      <c r="L426" s="166">
        <v>42365</v>
      </c>
      <c r="M426" s="163"/>
      <c r="N426" s="168">
        <f t="shared" si="77"/>
        <v>42365</v>
      </c>
      <c r="O426" s="161"/>
      <c r="P426" s="161"/>
      <c r="Q426" s="152"/>
      <c r="R426" s="2">
        <v>42365000</v>
      </c>
    </row>
    <row r="427" spans="1:19" ht="38.25" customHeight="1">
      <c r="A427" s="151" t="s">
        <v>267</v>
      </c>
      <c r="B427" s="156"/>
      <c r="C427" s="59"/>
      <c r="D427" s="773" t="s">
        <v>261</v>
      </c>
      <c r="E427" s="774"/>
      <c r="F427" s="221" t="s">
        <v>259</v>
      </c>
      <c r="G427" s="157" t="s">
        <v>207</v>
      </c>
      <c r="H427" s="157" t="s">
        <v>260</v>
      </c>
      <c r="I427" s="360" t="s">
        <v>262</v>
      </c>
      <c r="J427" s="213" t="s">
        <v>263</v>
      </c>
      <c r="K427" s="163"/>
      <c r="L427" s="166">
        <v>22095</v>
      </c>
      <c r="M427" s="163"/>
      <c r="N427" s="168">
        <f t="shared" si="77"/>
        <v>22095</v>
      </c>
      <c r="O427" s="161"/>
      <c r="P427" s="161"/>
      <c r="Q427" s="152"/>
      <c r="R427" s="2">
        <v>22095000</v>
      </c>
    </row>
    <row r="428" spans="1:19" ht="38.25" customHeight="1">
      <c r="A428" s="151" t="s">
        <v>762</v>
      </c>
      <c r="B428" s="156"/>
      <c r="C428" s="59"/>
      <c r="D428" s="773" t="s">
        <v>761</v>
      </c>
      <c r="E428" s="774"/>
      <c r="F428" s="221" t="s">
        <v>257</v>
      </c>
      <c r="G428" s="157" t="s">
        <v>352</v>
      </c>
      <c r="H428" s="157" t="s">
        <v>202</v>
      </c>
      <c r="I428" s="360" t="s">
        <v>763</v>
      </c>
      <c r="J428" s="157" t="s">
        <v>242</v>
      </c>
      <c r="K428" s="163"/>
      <c r="L428" s="166">
        <f>R428/1000</f>
        <v>5595</v>
      </c>
      <c r="M428" s="163"/>
      <c r="N428" s="168">
        <f t="shared" si="77"/>
        <v>5595</v>
      </c>
      <c r="O428" s="161"/>
      <c r="P428" s="161"/>
      <c r="Q428" s="152"/>
      <c r="R428" s="2">
        <v>5595000</v>
      </c>
    </row>
    <row r="429" spans="1:19" ht="38.25" customHeight="1">
      <c r="A429" s="151" t="s">
        <v>1247</v>
      </c>
      <c r="B429" s="156"/>
      <c r="C429" s="59"/>
      <c r="D429" s="773" t="s">
        <v>1245</v>
      </c>
      <c r="E429" s="774"/>
      <c r="F429" s="221" t="s">
        <v>1246</v>
      </c>
      <c r="G429" s="157" t="s">
        <v>190</v>
      </c>
      <c r="H429" s="157" t="s">
        <v>202</v>
      </c>
      <c r="I429" s="360" t="s">
        <v>1248</v>
      </c>
      <c r="J429" s="213" t="s">
        <v>203</v>
      </c>
      <c r="K429" s="163"/>
      <c r="L429" s="166">
        <v>354</v>
      </c>
      <c r="M429" s="163"/>
      <c r="N429" s="168">
        <f t="shared" si="77"/>
        <v>354</v>
      </c>
      <c r="O429" s="161"/>
      <c r="P429" s="161"/>
      <c r="Q429" s="152"/>
    </row>
    <row r="430" spans="1:19" ht="6" customHeight="1">
      <c r="A430" s="151"/>
      <c r="B430" s="156"/>
      <c r="C430" s="59"/>
      <c r="D430" s="359"/>
      <c r="E430" s="360"/>
      <c r="F430" s="360"/>
      <c r="G430" s="157"/>
      <c r="H430" s="157"/>
      <c r="I430" s="157"/>
      <c r="J430" s="157"/>
      <c r="K430" s="163"/>
      <c r="L430" s="166"/>
      <c r="M430" s="163"/>
      <c r="N430" s="168"/>
      <c r="O430" s="161"/>
      <c r="P430" s="161"/>
      <c r="Q430" s="152"/>
    </row>
    <row r="431" spans="1:19" ht="31.5" customHeight="1">
      <c r="A431" s="330" t="s">
        <v>210</v>
      </c>
      <c r="B431" s="787" t="s">
        <v>211</v>
      </c>
      <c r="C431" s="787"/>
      <c r="D431" s="787"/>
      <c r="E431" s="788"/>
      <c r="F431" s="370"/>
      <c r="G431" s="244"/>
      <c r="H431" s="244"/>
      <c r="I431" s="244"/>
      <c r="J431" s="244"/>
      <c r="K431" s="284"/>
      <c r="L431" s="285">
        <f>SUM(L432)</f>
        <v>959.4</v>
      </c>
      <c r="M431" s="284"/>
      <c r="N431" s="285">
        <f>SUM(N432)</f>
        <v>959.4</v>
      </c>
      <c r="O431" s="246"/>
      <c r="P431" s="246"/>
      <c r="Q431" s="246"/>
      <c r="R431" s="316" t="s">
        <v>957</v>
      </c>
    </row>
    <row r="432" spans="1:19" ht="31.5" customHeight="1">
      <c r="A432" s="151" t="s">
        <v>1138</v>
      </c>
      <c r="B432" s="156"/>
      <c r="C432" s="59"/>
      <c r="D432" s="773" t="s">
        <v>206</v>
      </c>
      <c r="E432" s="774"/>
      <c r="F432" s="213" t="s">
        <v>1137</v>
      </c>
      <c r="G432" s="157" t="s">
        <v>207</v>
      </c>
      <c r="H432" s="157" t="s">
        <v>202</v>
      </c>
      <c r="I432" s="360" t="s">
        <v>230</v>
      </c>
      <c r="J432" s="157" t="s">
        <v>203</v>
      </c>
      <c r="K432" s="163"/>
      <c r="L432" s="166">
        <v>959.4</v>
      </c>
      <c r="M432" s="163"/>
      <c r="N432" s="168">
        <f t="shared" ref="N432" si="78">K432+L432+M432</f>
        <v>959.4</v>
      </c>
      <c r="O432" s="161"/>
      <c r="P432" s="161"/>
      <c r="Q432" s="161"/>
      <c r="R432" s="2">
        <f>L432/2</f>
        <v>479.7</v>
      </c>
    </row>
    <row r="433" spans="1:18" ht="6" customHeight="1">
      <c r="A433" s="152"/>
      <c r="B433" s="193"/>
      <c r="C433" s="59"/>
      <c r="D433" s="59"/>
      <c r="E433" s="157"/>
      <c r="F433" s="157"/>
      <c r="G433" s="190"/>
      <c r="H433" s="190"/>
      <c r="I433" s="190"/>
      <c r="J433" s="190"/>
      <c r="K433" s="191"/>
      <c r="L433" s="191"/>
      <c r="M433" s="191"/>
      <c r="N433" s="191"/>
      <c r="O433" s="189"/>
      <c r="P433" s="152"/>
      <c r="Q433" s="152"/>
    </row>
    <row r="434" spans="1:18" ht="16.5" customHeight="1">
      <c r="A434" s="150" t="s">
        <v>217</v>
      </c>
      <c r="B434" s="156"/>
      <c r="C434" s="59"/>
      <c r="D434" s="59"/>
      <c r="E434" s="157"/>
      <c r="F434" s="157"/>
      <c r="G434" s="157"/>
      <c r="H434" s="157"/>
      <c r="I434" s="157"/>
      <c r="J434" s="157"/>
      <c r="K434" s="163"/>
      <c r="L434" s="163"/>
      <c r="M434" s="163"/>
      <c r="N434" s="163"/>
      <c r="O434" s="169"/>
      <c r="P434" s="161"/>
      <c r="Q434" s="161"/>
    </row>
    <row r="435" spans="1:18" ht="6" customHeight="1">
      <c r="A435" s="152"/>
      <c r="B435" s="156"/>
      <c r="C435" s="59"/>
      <c r="D435" s="59"/>
      <c r="E435" s="157"/>
      <c r="F435" s="157"/>
      <c r="G435" s="157"/>
      <c r="H435" s="157"/>
      <c r="I435" s="157"/>
      <c r="J435" s="157"/>
      <c r="K435" s="163"/>
      <c r="L435" s="163"/>
      <c r="M435" s="163"/>
      <c r="N435" s="163"/>
      <c r="O435" s="169"/>
      <c r="P435" s="161"/>
      <c r="Q435" s="161"/>
    </row>
    <row r="436" spans="1:18" ht="33">
      <c r="A436" s="330" t="s">
        <v>193</v>
      </c>
      <c r="B436" s="760" t="s">
        <v>194</v>
      </c>
      <c r="C436" s="760"/>
      <c r="D436" s="760"/>
      <c r="E436" s="764"/>
      <c r="F436" s="364"/>
      <c r="G436" s="244"/>
      <c r="H436" s="244"/>
      <c r="I436" s="244"/>
      <c r="J436" s="244"/>
      <c r="K436" s="284"/>
      <c r="L436" s="285">
        <f>SUM(L437:L458)</f>
        <v>35859</v>
      </c>
      <c r="M436" s="285">
        <f t="shared" ref="M436:N436" si="79">SUM(M437:M458)</f>
        <v>5500</v>
      </c>
      <c r="N436" s="285">
        <f t="shared" si="79"/>
        <v>41359</v>
      </c>
      <c r="O436" s="246"/>
      <c r="P436" s="246"/>
      <c r="Q436" s="246"/>
      <c r="R436" s="354"/>
    </row>
    <row r="437" spans="1:18" ht="71.25" customHeight="1">
      <c r="A437" s="151" t="s">
        <v>343</v>
      </c>
      <c r="B437" s="156"/>
      <c r="C437" s="59"/>
      <c r="D437" s="773" t="s">
        <v>182</v>
      </c>
      <c r="E437" s="774"/>
      <c r="F437" s="213" t="s">
        <v>337</v>
      </c>
      <c r="G437" s="157" t="s">
        <v>241</v>
      </c>
      <c r="H437" s="157" t="s">
        <v>202</v>
      </c>
      <c r="I437" s="360" t="s">
        <v>226</v>
      </c>
      <c r="J437" s="213" t="s">
        <v>917</v>
      </c>
      <c r="K437" s="161"/>
      <c r="L437" s="163">
        <v>9400</v>
      </c>
      <c r="M437" s="163"/>
      <c r="N437" s="168">
        <f t="shared" ref="N437:N439" si="80">K437+L437+M437</f>
        <v>9400</v>
      </c>
      <c r="O437" s="161"/>
      <c r="P437" s="161"/>
      <c r="Q437" s="161"/>
    </row>
    <row r="438" spans="1:18" ht="51.75" customHeight="1">
      <c r="A438" s="151" t="s">
        <v>344</v>
      </c>
      <c r="B438" s="156"/>
      <c r="C438" s="59"/>
      <c r="D438" s="773" t="s">
        <v>177</v>
      </c>
      <c r="E438" s="774"/>
      <c r="F438" s="213" t="s">
        <v>337</v>
      </c>
      <c r="G438" s="157" t="s">
        <v>241</v>
      </c>
      <c r="H438" s="157" t="s">
        <v>202</v>
      </c>
      <c r="I438" s="360" t="s">
        <v>227</v>
      </c>
      <c r="J438" s="213" t="s">
        <v>917</v>
      </c>
      <c r="K438" s="161"/>
      <c r="L438" s="163">
        <v>7000</v>
      </c>
      <c r="M438" s="163"/>
      <c r="N438" s="168">
        <f t="shared" si="80"/>
        <v>7000</v>
      </c>
      <c r="O438" s="161"/>
      <c r="P438" s="161"/>
      <c r="Q438" s="161"/>
    </row>
    <row r="439" spans="1:18" ht="51.75" customHeight="1">
      <c r="A439" s="172" t="s">
        <v>345</v>
      </c>
      <c r="B439" s="412"/>
      <c r="C439" s="174"/>
      <c r="D439" s="777" t="s">
        <v>336</v>
      </c>
      <c r="E439" s="778"/>
      <c r="F439" s="384" t="s">
        <v>337</v>
      </c>
      <c r="G439" s="393" t="s">
        <v>338</v>
      </c>
      <c r="H439" s="393" t="s">
        <v>339</v>
      </c>
      <c r="I439" s="188" t="s">
        <v>340</v>
      </c>
      <c r="J439" s="413" t="s">
        <v>342</v>
      </c>
      <c r="K439" s="43"/>
      <c r="L439" s="414">
        <v>3500</v>
      </c>
      <c r="M439" s="414"/>
      <c r="N439" s="178">
        <f t="shared" si="80"/>
        <v>3500</v>
      </c>
      <c r="O439" s="43"/>
      <c r="P439" s="43"/>
      <c r="Q439" s="43"/>
    </row>
    <row r="440" spans="1:18" ht="32.25" customHeight="1">
      <c r="A440" s="151" t="s">
        <v>560</v>
      </c>
      <c r="B440" s="156"/>
      <c r="C440" s="59"/>
      <c r="D440" s="773" t="s">
        <v>509</v>
      </c>
      <c r="E440" s="774"/>
      <c r="F440" s="213"/>
      <c r="G440" s="157"/>
      <c r="H440" s="157"/>
      <c r="I440" s="360" t="s">
        <v>371</v>
      </c>
      <c r="J440" s="157"/>
      <c r="K440" s="163"/>
      <c r="L440" s="163"/>
      <c r="M440" s="163"/>
      <c r="N440" s="168"/>
      <c r="O440" s="161"/>
      <c r="P440" s="161"/>
      <c r="Q440" s="161"/>
    </row>
    <row r="441" spans="1:18" ht="33" customHeight="1">
      <c r="A441" s="151" t="s">
        <v>561</v>
      </c>
      <c r="B441" s="156"/>
      <c r="C441" s="59"/>
      <c r="D441" s="359"/>
      <c r="E441" s="360" t="s">
        <v>510</v>
      </c>
      <c r="F441" s="213" t="s">
        <v>337</v>
      </c>
      <c r="G441" s="157" t="s">
        <v>190</v>
      </c>
      <c r="H441" s="157" t="s">
        <v>202</v>
      </c>
      <c r="I441" s="360"/>
      <c r="J441" s="213" t="s">
        <v>514</v>
      </c>
      <c r="K441" s="163"/>
      <c r="L441" s="163">
        <v>300</v>
      </c>
      <c r="M441" s="163"/>
      <c r="N441" s="168">
        <f>K441+L441+M441</f>
        <v>300</v>
      </c>
      <c r="O441" s="161"/>
      <c r="P441" s="161"/>
      <c r="Q441" s="161"/>
      <c r="R441" s="2">
        <v>300000</v>
      </c>
    </row>
    <row r="442" spans="1:18" ht="37.5" customHeight="1">
      <c r="A442" s="151" t="s">
        <v>562</v>
      </c>
      <c r="B442" s="156"/>
      <c r="C442" s="59"/>
      <c r="D442" s="359"/>
      <c r="E442" s="360" t="s">
        <v>511</v>
      </c>
      <c r="F442" s="213" t="s">
        <v>337</v>
      </c>
      <c r="G442" s="157" t="s">
        <v>190</v>
      </c>
      <c r="H442" s="157" t="s">
        <v>202</v>
      </c>
      <c r="I442" s="360"/>
      <c r="J442" s="213" t="s">
        <v>515</v>
      </c>
      <c r="K442" s="163"/>
      <c r="L442" s="163">
        <v>400</v>
      </c>
      <c r="M442" s="163"/>
      <c r="N442" s="168">
        <f>K442+L442+M442</f>
        <v>400</v>
      </c>
      <c r="O442" s="161"/>
      <c r="P442" s="161"/>
      <c r="Q442" s="161"/>
      <c r="R442" s="2">
        <v>400000</v>
      </c>
    </row>
    <row r="443" spans="1:18" ht="37.5" customHeight="1">
      <c r="A443" s="151" t="s">
        <v>563</v>
      </c>
      <c r="B443" s="156"/>
      <c r="C443" s="59"/>
      <c r="D443" s="359"/>
      <c r="E443" s="360" t="s">
        <v>512</v>
      </c>
      <c r="F443" s="213" t="s">
        <v>337</v>
      </c>
      <c r="G443" s="157" t="s">
        <v>190</v>
      </c>
      <c r="H443" s="157" t="s">
        <v>202</v>
      </c>
      <c r="I443" s="360"/>
      <c r="J443" s="213" t="s">
        <v>515</v>
      </c>
      <c r="K443" s="163"/>
      <c r="L443" s="163">
        <v>650</v>
      </c>
      <c r="M443" s="163"/>
      <c r="N443" s="168">
        <f>K443+L443+M443</f>
        <v>650</v>
      </c>
      <c r="O443" s="161"/>
      <c r="P443" s="161"/>
      <c r="Q443" s="161"/>
      <c r="R443" s="2">
        <v>650000</v>
      </c>
    </row>
    <row r="444" spans="1:18" ht="39.75" customHeight="1">
      <c r="A444" s="151" t="s">
        <v>564</v>
      </c>
      <c r="B444" s="156"/>
      <c r="C444" s="59"/>
      <c r="D444" s="359"/>
      <c r="E444" s="360" t="s">
        <v>513</v>
      </c>
      <c r="F444" s="213" t="s">
        <v>337</v>
      </c>
      <c r="G444" s="157" t="s">
        <v>190</v>
      </c>
      <c r="H444" s="157" t="s">
        <v>202</v>
      </c>
      <c r="I444" s="360"/>
      <c r="J444" s="213" t="s">
        <v>515</v>
      </c>
      <c r="K444" s="163"/>
      <c r="L444" s="163">
        <v>800</v>
      </c>
      <c r="M444" s="163"/>
      <c r="N444" s="168">
        <f>K444+L444+M444</f>
        <v>800</v>
      </c>
      <c r="O444" s="161"/>
      <c r="P444" s="161"/>
      <c r="Q444" s="161"/>
      <c r="R444" s="2">
        <v>800000</v>
      </c>
    </row>
    <row r="445" spans="1:18" ht="52.5" customHeight="1">
      <c r="A445" s="151" t="s">
        <v>565</v>
      </c>
      <c r="B445" s="156"/>
      <c r="C445" s="59"/>
      <c r="D445" s="359"/>
      <c r="E445" s="360" t="s">
        <v>518</v>
      </c>
      <c r="F445" s="213" t="s">
        <v>337</v>
      </c>
      <c r="G445" s="157" t="s">
        <v>190</v>
      </c>
      <c r="H445" s="157" t="s">
        <v>202</v>
      </c>
      <c r="I445" s="157"/>
      <c r="J445" s="213" t="s">
        <v>515</v>
      </c>
      <c r="K445" s="161"/>
      <c r="L445" s="163">
        <v>300</v>
      </c>
      <c r="M445" s="163"/>
      <c r="N445" s="168">
        <f t="shared" ref="N445:N467" si="81">K445+L445+M445</f>
        <v>300</v>
      </c>
      <c r="O445" s="161"/>
      <c r="P445" s="161"/>
      <c r="Q445" s="161"/>
      <c r="R445" s="2">
        <v>300000</v>
      </c>
    </row>
    <row r="446" spans="1:18" ht="36.75" customHeight="1">
      <c r="A446" s="151" t="s">
        <v>566</v>
      </c>
      <c r="B446" s="156"/>
      <c r="C446" s="59"/>
      <c r="D446" s="359"/>
      <c r="E446" s="360" t="s">
        <v>519</v>
      </c>
      <c r="F446" s="213" t="s">
        <v>337</v>
      </c>
      <c r="G446" s="157" t="s">
        <v>190</v>
      </c>
      <c r="H446" s="157" t="s">
        <v>202</v>
      </c>
      <c r="I446" s="157"/>
      <c r="J446" s="213" t="s">
        <v>521</v>
      </c>
      <c r="K446" s="161"/>
      <c r="L446" s="163">
        <v>300</v>
      </c>
      <c r="M446" s="163"/>
      <c r="N446" s="168">
        <f t="shared" si="81"/>
        <v>300</v>
      </c>
      <c r="O446" s="161"/>
      <c r="P446" s="161"/>
      <c r="Q446" s="161"/>
      <c r="R446" s="2">
        <v>300000</v>
      </c>
    </row>
    <row r="447" spans="1:18" ht="36.75" customHeight="1">
      <c r="A447" s="151" t="s">
        <v>567</v>
      </c>
      <c r="B447" s="156"/>
      <c r="C447" s="59"/>
      <c r="D447" s="359"/>
      <c r="E447" s="360" t="s">
        <v>520</v>
      </c>
      <c r="F447" s="213" t="s">
        <v>337</v>
      </c>
      <c r="G447" s="157" t="s">
        <v>190</v>
      </c>
      <c r="H447" s="157" t="s">
        <v>202</v>
      </c>
      <c r="I447" s="157"/>
      <c r="J447" s="213" t="s">
        <v>521</v>
      </c>
      <c r="K447" s="161"/>
      <c r="L447" s="163">
        <v>300</v>
      </c>
      <c r="M447" s="163"/>
      <c r="N447" s="168">
        <f t="shared" si="81"/>
        <v>300</v>
      </c>
      <c r="O447" s="161"/>
      <c r="P447" s="161"/>
      <c r="Q447" s="161"/>
      <c r="R447" s="2">
        <v>300000</v>
      </c>
    </row>
    <row r="448" spans="1:18" ht="36.75" customHeight="1">
      <c r="A448" s="151" t="s">
        <v>568</v>
      </c>
      <c r="B448" s="156"/>
      <c r="C448" s="59"/>
      <c r="D448" s="359"/>
      <c r="E448" s="360" t="s">
        <v>534</v>
      </c>
      <c r="F448" s="213" t="s">
        <v>337</v>
      </c>
      <c r="G448" s="157" t="s">
        <v>190</v>
      </c>
      <c r="H448" s="157" t="s">
        <v>202</v>
      </c>
      <c r="I448" s="157"/>
      <c r="J448" s="213" t="s">
        <v>536</v>
      </c>
      <c r="K448" s="161"/>
      <c r="L448" s="163">
        <v>400</v>
      </c>
      <c r="M448" s="163"/>
      <c r="N448" s="168">
        <f t="shared" si="81"/>
        <v>400</v>
      </c>
      <c r="O448" s="161"/>
      <c r="P448" s="161"/>
      <c r="Q448" s="161"/>
      <c r="R448" s="2">
        <v>400000</v>
      </c>
    </row>
    <row r="449" spans="1:20" ht="44.25" customHeight="1">
      <c r="A449" s="151" t="s">
        <v>569</v>
      </c>
      <c r="B449" s="156"/>
      <c r="C449" s="59"/>
      <c r="D449" s="773" t="s">
        <v>535</v>
      </c>
      <c r="E449" s="774"/>
      <c r="F449" s="213" t="s">
        <v>337</v>
      </c>
      <c r="G449" s="157" t="s">
        <v>190</v>
      </c>
      <c r="H449" s="157" t="s">
        <v>202</v>
      </c>
      <c r="I449" s="373" t="s">
        <v>537</v>
      </c>
      <c r="J449" s="213" t="s">
        <v>536</v>
      </c>
      <c r="K449" s="161"/>
      <c r="L449" s="163">
        <v>500</v>
      </c>
      <c r="M449" s="163"/>
      <c r="N449" s="168">
        <f t="shared" si="81"/>
        <v>500</v>
      </c>
      <c r="O449" s="161"/>
      <c r="P449" s="161"/>
      <c r="Q449" s="161"/>
      <c r="R449" s="2">
        <v>500000</v>
      </c>
    </row>
    <row r="450" spans="1:20" ht="35.25" customHeight="1">
      <c r="A450" s="151" t="s">
        <v>570</v>
      </c>
      <c r="B450" s="156"/>
      <c r="C450" s="59"/>
      <c r="D450" s="773" t="s">
        <v>538</v>
      </c>
      <c r="E450" s="774"/>
      <c r="F450" s="213" t="s">
        <v>540</v>
      </c>
      <c r="G450" s="157" t="s">
        <v>190</v>
      </c>
      <c r="H450" s="157" t="s">
        <v>202</v>
      </c>
      <c r="I450" s="373" t="s">
        <v>539</v>
      </c>
      <c r="J450" s="213" t="s">
        <v>536</v>
      </c>
      <c r="K450" s="161"/>
      <c r="L450" s="163"/>
      <c r="M450" s="163">
        <v>2500</v>
      </c>
      <c r="N450" s="168">
        <f t="shared" si="81"/>
        <v>2500</v>
      </c>
      <c r="O450" s="161"/>
      <c r="P450" s="161"/>
      <c r="Q450" s="161"/>
      <c r="R450" s="2">
        <v>2500000</v>
      </c>
    </row>
    <row r="451" spans="1:20" ht="44.25" customHeight="1">
      <c r="A451" s="151" t="s">
        <v>571</v>
      </c>
      <c r="B451" s="156"/>
      <c r="C451" s="59"/>
      <c r="D451" s="773" t="s">
        <v>541</v>
      </c>
      <c r="E451" s="774"/>
      <c r="F451" s="213"/>
      <c r="G451" s="157"/>
      <c r="H451" s="157"/>
      <c r="I451" s="373" t="s">
        <v>545</v>
      </c>
      <c r="J451" s="213"/>
      <c r="K451" s="161"/>
      <c r="L451" s="163"/>
      <c r="M451" s="163"/>
      <c r="N451" s="168"/>
      <c r="O451" s="161"/>
      <c r="P451" s="161"/>
      <c r="Q451" s="161"/>
    </row>
    <row r="452" spans="1:20" ht="25.5" customHeight="1">
      <c r="A452" s="172" t="s">
        <v>572</v>
      </c>
      <c r="B452" s="173"/>
      <c r="C452" s="174"/>
      <c r="D452" s="375"/>
      <c r="E452" s="376" t="s">
        <v>542</v>
      </c>
      <c r="F452" s="384" t="s">
        <v>337</v>
      </c>
      <c r="G452" s="175" t="s">
        <v>190</v>
      </c>
      <c r="H452" s="175" t="s">
        <v>202</v>
      </c>
      <c r="I452" s="390"/>
      <c r="J452" s="384" t="s">
        <v>546</v>
      </c>
      <c r="K452" s="176"/>
      <c r="L452" s="177"/>
      <c r="M452" s="177">
        <v>1000</v>
      </c>
      <c r="N452" s="178">
        <f t="shared" si="81"/>
        <v>1000</v>
      </c>
      <c r="O452" s="176"/>
      <c r="P452" s="176"/>
      <c r="Q452" s="176"/>
      <c r="R452" s="2">
        <v>1000000</v>
      </c>
    </row>
    <row r="453" spans="1:20" ht="27" customHeight="1">
      <c r="A453" s="151" t="s">
        <v>573</v>
      </c>
      <c r="B453" s="156"/>
      <c r="C453" s="59"/>
      <c r="D453" s="359"/>
      <c r="E453" s="360" t="s">
        <v>543</v>
      </c>
      <c r="F453" s="213" t="s">
        <v>337</v>
      </c>
      <c r="G453" s="157" t="s">
        <v>190</v>
      </c>
      <c r="H453" s="157" t="s">
        <v>202</v>
      </c>
      <c r="I453" s="373"/>
      <c r="J453" s="213" t="s">
        <v>546</v>
      </c>
      <c r="K453" s="161"/>
      <c r="L453" s="163"/>
      <c r="M453" s="163">
        <v>1000</v>
      </c>
      <c r="N453" s="168">
        <f t="shared" si="81"/>
        <v>1000</v>
      </c>
      <c r="O453" s="161"/>
      <c r="P453" s="161"/>
      <c r="Q453" s="161"/>
      <c r="R453" s="2">
        <v>1000000</v>
      </c>
    </row>
    <row r="454" spans="1:20" ht="28.5" customHeight="1">
      <c r="A454" s="151" t="s">
        <v>574</v>
      </c>
      <c r="B454" s="156"/>
      <c r="C454" s="59"/>
      <c r="D454" s="359"/>
      <c r="E454" s="360" t="s">
        <v>544</v>
      </c>
      <c r="F454" s="213" t="s">
        <v>337</v>
      </c>
      <c r="G454" s="157" t="s">
        <v>190</v>
      </c>
      <c r="H454" s="157" t="s">
        <v>202</v>
      </c>
      <c r="I454" s="373"/>
      <c r="J454" s="213" t="s">
        <v>546</v>
      </c>
      <c r="K454" s="161"/>
      <c r="L454" s="163"/>
      <c r="M454" s="163">
        <v>1000</v>
      </c>
      <c r="N454" s="168">
        <f t="shared" si="81"/>
        <v>1000</v>
      </c>
      <c r="O454" s="161"/>
      <c r="P454" s="161"/>
      <c r="Q454" s="161"/>
      <c r="R454" s="2">
        <v>1000000</v>
      </c>
    </row>
    <row r="455" spans="1:20" ht="33.75" customHeight="1">
      <c r="A455" s="151" t="s">
        <v>575</v>
      </c>
      <c r="B455" s="156"/>
      <c r="C455" s="59"/>
      <c r="D455" s="773" t="s">
        <v>559</v>
      </c>
      <c r="E455" s="774"/>
      <c r="F455" s="213" t="s">
        <v>337</v>
      </c>
      <c r="G455" s="157" t="s">
        <v>190</v>
      </c>
      <c r="H455" s="157" t="s">
        <v>202</v>
      </c>
      <c r="I455" s="360" t="s">
        <v>576</v>
      </c>
      <c r="J455" s="213" t="s">
        <v>546</v>
      </c>
      <c r="K455" s="161"/>
      <c r="L455" s="163">
        <v>3699</v>
      </c>
      <c r="M455" s="163"/>
      <c r="N455" s="168">
        <f t="shared" si="81"/>
        <v>3699</v>
      </c>
      <c r="O455" s="161"/>
      <c r="P455" s="161"/>
      <c r="Q455" s="161"/>
      <c r="R455" s="2">
        <v>3699000</v>
      </c>
    </row>
    <row r="456" spans="1:20" ht="28.5" customHeight="1">
      <c r="A456" s="151" t="s">
        <v>578</v>
      </c>
      <c r="B456" s="156"/>
      <c r="C456" s="59"/>
      <c r="D456" s="773" t="s">
        <v>577</v>
      </c>
      <c r="E456" s="774"/>
      <c r="F456" s="213" t="s">
        <v>337</v>
      </c>
      <c r="G456" s="157" t="s">
        <v>190</v>
      </c>
      <c r="H456" s="157" t="s">
        <v>202</v>
      </c>
      <c r="I456" s="373" t="s">
        <v>579</v>
      </c>
      <c r="J456" s="213" t="s">
        <v>203</v>
      </c>
      <c r="K456" s="161"/>
      <c r="L456" s="163">
        <v>3696</v>
      </c>
      <c r="M456" s="163"/>
      <c r="N456" s="168">
        <f t="shared" si="81"/>
        <v>3696</v>
      </c>
      <c r="O456" s="161"/>
      <c r="P456" s="161"/>
      <c r="Q456" s="161"/>
      <c r="R456" s="2">
        <v>3696000</v>
      </c>
      <c r="T456" s="2">
        <f>645750+228000</f>
        <v>873750</v>
      </c>
    </row>
    <row r="457" spans="1:20" ht="35.25" customHeight="1">
      <c r="A457" s="151" t="s">
        <v>582</v>
      </c>
      <c r="B457" s="156"/>
      <c r="C457" s="59"/>
      <c r="D457" s="773" t="s">
        <v>580</v>
      </c>
      <c r="E457" s="774"/>
      <c r="F457" s="213" t="s">
        <v>337</v>
      </c>
      <c r="G457" s="157" t="s">
        <v>190</v>
      </c>
      <c r="H457" s="157" t="s">
        <v>202</v>
      </c>
      <c r="I457" s="360" t="s">
        <v>581</v>
      </c>
      <c r="J457" s="213" t="s">
        <v>546</v>
      </c>
      <c r="K457" s="161"/>
      <c r="L457" s="163">
        <f>R457/1000</f>
        <v>4500</v>
      </c>
      <c r="M457" s="163"/>
      <c r="N457" s="168">
        <f t="shared" si="81"/>
        <v>4500</v>
      </c>
      <c r="O457" s="161"/>
      <c r="P457" s="161"/>
      <c r="Q457" s="161"/>
      <c r="R457" s="2">
        <v>4500000</v>
      </c>
      <c r="T457" s="2">
        <f>T456*2</f>
        <v>1747500</v>
      </c>
    </row>
    <row r="458" spans="1:20" ht="31.5" customHeight="1">
      <c r="A458" s="151" t="s">
        <v>986</v>
      </c>
      <c r="B458" s="156"/>
      <c r="C458" s="59"/>
      <c r="D458" s="773" t="s">
        <v>985</v>
      </c>
      <c r="E458" s="774"/>
      <c r="F458" s="213" t="s">
        <v>337</v>
      </c>
      <c r="G458" s="157" t="s">
        <v>240</v>
      </c>
      <c r="H458" s="157" t="s">
        <v>202</v>
      </c>
      <c r="I458" s="360" t="s">
        <v>987</v>
      </c>
      <c r="J458" s="213" t="s">
        <v>203</v>
      </c>
      <c r="K458" s="161"/>
      <c r="L458" s="163">
        <v>114</v>
      </c>
      <c r="M458" s="163"/>
      <c r="N458" s="168">
        <f t="shared" si="81"/>
        <v>114</v>
      </c>
      <c r="O458" s="161"/>
      <c r="P458" s="161"/>
      <c r="Q458" s="161"/>
    </row>
    <row r="459" spans="1:20" ht="31.5" customHeight="1">
      <c r="A459" s="151" t="s">
        <v>1411</v>
      </c>
      <c r="B459" s="156"/>
      <c r="C459" s="59"/>
      <c r="D459" s="773" t="s">
        <v>1393</v>
      </c>
      <c r="E459" s="774"/>
      <c r="F459" s="213"/>
      <c r="G459" s="157"/>
      <c r="H459" s="157"/>
      <c r="I459" s="360"/>
      <c r="J459" s="213"/>
      <c r="K459" s="161"/>
      <c r="L459" s="163"/>
      <c r="M459" s="163"/>
      <c r="N459" s="168"/>
      <c r="O459" s="161"/>
      <c r="P459" s="161"/>
      <c r="Q459" s="161"/>
    </row>
    <row r="460" spans="1:20" ht="55.5" customHeight="1">
      <c r="A460" s="151" t="s">
        <v>1412</v>
      </c>
      <c r="B460" s="156"/>
      <c r="C460" s="59"/>
      <c r="D460" s="359"/>
      <c r="E460" s="360" t="s">
        <v>1394</v>
      </c>
      <c r="F460" s="213" t="s">
        <v>337</v>
      </c>
      <c r="G460" s="157" t="s">
        <v>1395</v>
      </c>
      <c r="H460" s="157" t="s">
        <v>202</v>
      </c>
      <c r="I460" s="186" t="s">
        <v>1396</v>
      </c>
      <c r="J460" s="213" t="s">
        <v>546</v>
      </c>
      <c r="K460" s="161"/>
      <c r="L460" s="163">
        <v>500</v>
      </c>
      <c r="M460" s="163"/>
      <c r="N460" s="168">
        <f t="shared" si="81"/>
        <v>500</v>
      </c>
      <c r="O460" s="161"/>
      <c r="P460" s="161"/>
      <c r="Q460" s="161"/>
    </row>
    <row r="461" spans="1:20" ht="45.75" customHeight="1">
      <c r="A461" s="151" t="s">
        <v>1413</v>
      </c>
      <c r="B461" s="156"/>
      <c r="C461" s="59"/>
      <c r="D461" s="359"/>
      <c r="E461" s="360" t="s">
        <v>1397</v>
      </c>
      <c r="F461" s="213" t="s">
        <v>337</v>
      </c>
      <c r="G461" s="157" t="s">
        <v>1395</v>
      </c>
      <c r="H461" s="157" t="s">
        <v>202</v>
      </c>
      <c r="I461" s="186" t="s">
        <v>1398</v>
      </c>
      <c r="J461" s="213" t="s">
        <v>546</v>
      </c>
      <c r="K461" s="161"/>
      <c r="L461" s="163">
        <v>1500</v>
      </c>
      <c r="M461" s="163"/>
      <c r="N461" s="168">
        <f t="shared" si="81"/>
        <v>1500</v>
      </c>
      <c r="O461" s="161"/>
      <c r="P461" s="161"/>
      <c r="Q461" s="161"/>
    </row>
    <row r="462" spans="1:20" ht="41.25" customHeight="1">
      <c r="A462" s="151" t="s">
        <v>1414</v>
      </c>
      <c r="B462" s="156"/>
      <c r="C462" s="59"/>
      <c r="D462" s="359"/>
      <c r="E462" s="360" t="s">
        <v>1399</v>
      </c>
      <c r="F462" s="213" t="s">
        <v>337</v>
      </c>
      <c r="G462" s="157" t="s">
        <v>1395</v>
      </c>
      <c r="H462" s="157" t="s">
        <v>202</v>
      </c>
      <c r="I462" s="186" t="s">
        <v>1400</v>
      </c>
      <c r="J462" s="213" t="s">
        <v>546</v>
      </c>
      <c r="K462" s="161"/>
      <c r="L462" s="163">
        <v>500</v>
      </c>
      <c r="M462" s="163"/>
      <c r="N462" s="168">
        <f t="shared" si="81"/>
        <v>500</v>
      </c>
      <c r="O462" s="161"/>
      <c r="P462" s="161"/>
      <c r="Q462" s="161"/>
    </row>
    <row r="463" spans="1:20" ht="44.25" customHeight="1">
      <c r="A463" s="151" t="s">
        <v>1415</v>
      </c>
      <c r="B463" s="156"/>
      <c r="C463" s="59"/>
      <c r="D463" s="359"/>
      <c r="E463" s="360" t="s">
        <v>1401</v>
      </c>
      <c r="F463" s="213" t="s">
        <v>337</v>
      </c>
      <c r="G463" s="157" t="s">
        <v>1395</v>
      </c>
      <c r="H463" s="157" t="s">
        <v>202</v>
      </c>
      <c r="I463" s="186" t="s">
        <v>1402</v>
      </c>
      <c r="J463" s="213" t="s">
        <v>546</v>
      </c>
      <c r="K463" s="161"/>
      <c r="L463" s="163">
        <v>2000</v>
      </c>
      <c r="M463" s="163"/>
      <c r="N463" s="168">
        <f t="shared" si="81"/>
        <v>2000</v>
      </c>
      <c r="O463" s="161"/>
      <c r="P463" s="161"/>
      <c r="Q463" s="161"/>
    </row>
    <row r="464" spans="1:20" ht="53.25" customHeight="1">
      <c r="A464" s="172" t="s">
        <v>1416</v>
      </c>
      <c r="B464" s="173"/>
      <c r="C464" s="174"/>
      <c r="D464" s="375"/>
      <c r="E464" s="376" t="s">
        <v>1403</v>
      </c>
      <c r="F464" s="384" t="s">
        <v>337</v>
      </c>
      <c r="G464" s="175" t="s">
        <v>1395</v>
      </c>
      <c r="H464" s="175" t="s">
        <v>202</v>
      </c>
      <c r="I464" s="392" t="s">
        <v>1404</v>
      </c>
      <c r="J464" s="384" t="s">
        <v>546</v>
      </c>
      <c r="K464" s="176"/>
      <c r="L464" s="177">
        <v>3000</v>
      </c>
      <c r="M464" s="177"/>
      <c r="N464" s="178">
        <f t="shared" si="81"/>
        <v>3000</v>
      </c>
      <c r="O464" s="176"/>
      <c r="P464" s="176"/>
      <c r="Q464" s="176"/>
    </row>
    <row r="465" spans="1:19" ht="174" customHeight="1">
      <c r="A465" s="151" t="s">
        <v>1417</v>
      </c>
      <c r="B465" s="156"/>
      <c r="C465" s="59"/>
      <c r="D465" s="359"/>
      <c r="E465" s="360" t="s">
        <v>1405</v>
      </c>
      <c r="F465" s="213" t="s">
        <v>337</v>
      </c>
      <c r="G465" s="157" t="s">
        <v>1395</v>
      </c>
      <c r="H465" s="157" t="s">
        <v>202</v>
      </c>
      <c r="I465" s="360" t="s">
        <v>1406</v>
      </c>
      <c r="J465" s="213" t="s">
        <v>546</v>
      </c>
      <c r="K465" s="161"/>
      <c r="L465" s="163">
        <v>2200</v>
      </c>
      <c r="M465" s="163"/>
      <c r="N465" s="168">
        <f t="shared" si="81"/>
        <v>2200</v>
      </c>
      <c r="O465" s="161"/>
      <c r="P465" s="161"/>
      <c r="Q465" s="161"/>
    </row>
    <row r="466" spans="1:19" ht="99">
      <c r="A466" s="151" t="s">
        <v>1418</v>
      </c>
      <c r="B466" s="156"/>
      <c r="C466" s="59"/>
      <c r="D466" s="359"/>
      <c r="E466" s="360" t="s">
        <v>1407</v>
      </c>
      <c r="F466" s="213" t="s">
        <v>1423</v>
      </c>
      <c r="G466" s="157" t="s">
        <v>1395</v>
      </c>
      <c r="H466" s="157" t="s">
        <v>202</v>
      </c>
      <c r="I466" s="360" t="s">
        <v>1408</v>
      </c>
      <c r="J466" s="213" t="s">
        <v>546</v>
      </c>
      <c r="K466" s="161"/>
      <c r="L466" s="163">
        <v>2200</v>
      </c>
      <c r="M466" s="163"/>
      <c r="N466" s="168">
        <f t="shared" si="81"/>
        <v>2200</v>
      </c>
      <c r="O466" s="161"/>
      <c r="P466" s="161"/>
      <c r="Q466" s="161"/>
    </row>
    <row r="467" spans="1:19" ht="49.5">
      <c r="A467" s="151" t="s">
        <v>1419</v>
      </c>
      <c r="B467" s="156"/>
      <c r="C467" s="59"/>
      <c r="D467" s="359"/>
      <c r="E467" s="360" t="s">
        <v>1409</v>
      </c>
      <c r="F467" s="213" t="s">
        <v>337</v>
      </c>
      <c r="G467" s="157" t="s">
        <v>1395</v>
      </c>
      <c r="H467" s="157" t="s">
        <v>202</v>
      </c>
      <c r="I467" s="360" t="s">
        <v>1410</v>
      </c>
      <c r="J467" s="213" t="s">
        <v>546</v>
      </c>
      <c r="K467" s="161"/>
      <c r="L467" s="163">
        <v>1500</v>
      </c>
      <c r="M467" s="163"/>
      <c r="N467" s="168">
        <f t="shared" si="81"/>
        <v>1500</v>
      </c>
      <c r="O467" s="161"/>
      <c r="P467" s="161"/>
      <c r="Q467" s="161"/>
    </row>
    <row r="468" spans="1:19" ht="15" customHeight="1">
      <c r="A468" s="152"/>
      <c r="B468" s="156"/>
      <c r="C468" s="59"/>
      <c r="D468" s="359"/>
      <c r="E468" s="360"/>
      <c r="F468" s="360"/>
      <c r="G468" s="157"/>
      <c r="H468" s="157"/>
      <c r="I468" s="157"/>
      <c r="J468" s="157"/>
      <c r="K468" s="161"/>
      <c r="L468" s="163"/>
      <c r="M468" s="163"/>
      <c r="N468" s="168"/>
      <c r="O468" s="161"/>
      <c r="P468" s="161"/>
      <c r="Q468" s="161"/>
    </row>
    <row r="469" spans="1:19" ht="30.75" customHeight="1">
      <c r="A469" s="330" t="s">
        <v>212</v>
      </c>
      <c r="B469" s="760" t="s">
        <v>213</v>
      </c>
      <c r="C469" s="760"/>
      <c r="D469" s="760"/>
      <c r="E469" s="764"/>
      <c r="F469" s="364"/>
      <c r="G469" s="244"/>
      <c r="H469" s="244"/>
      <c r="I469" s="244"/>
      <c r="J469" s="244"/>
      <c r="K469" s="246"/>
      <c r="L469" s="285">
        <f>SUM(L470)</f>
        <v>1660.5</v>
      </c>
      <c r="M469" s="284"/>
      <c r="N469" s="285">
        <f>SUM(N470)</f>
        <v>1660.5</v>
      </c>
      <c r="O469" s="246"/>
      <c r="P469" s="246"/>
      <c r="Q469" s="246"/>
    </row>
    <row r="470" spans="1:19" ht="36" customHeight="1">
      <c r="A470" s="172" t="s">
        <v>1422</v>
      </c>
      <c r="B470" s="173"/>
      <c r="C470" s="174"/>
      <c r="D470" s="777" t="s">
        <v>206</v>
      </c>
      <c r="E470" s="778"/>
      <c r="F470" s="384" t="s">
        <v>1420</v>
      </c>
      <c r="G470" s="175" t="s">
        <v>207</v>
      </c>
      <c r="H470" s="175" t="s">
        <v>202</v>
      </c>
      <c r="I470" s="188" t="s">
        <v>230</v>
      </c>
      <c r="J470" s="175" t="s">
        <v>203</v>
      </c>
      <c r="K470" s="176"/>
      <c r="L470" s="177">
        <v>1660.5</v>
      </c>
      <c r="M470" s="177"/>
      <c r="N470" s="178">
        <f t="shared" ref="N470" si="82">K470+L470+M470</f>
        <v>1660.5</v>
      </c>
      <c r="O470" s="176"/>
      <c r="P470" s="176"/>
      <c r="Q470" s="176"/>
      <c r="S470" s="2">
        <f>830250*2</f>
        <v>1660500</v>
      </c>
    </row>
    <row r="471" spans="1:19" ht="15" customHeight="1">
      <c r="A471" s="145"/>
      <c r="D471" s="146"/>
      <c r="E471" s="146"/>
      <c r="F471" s="146"/>
      <c r="L471" s="8"/>
      <c r="N471" s="46"/>
    </row>
    <row r="472" spans="1:19" ht="15" customHeight="1">
      <c r="A472" s="182" t="s">
        <v>135</v>
      </c>
      <c r="B472" s="182"/>
      <c r="C472" s="182"/>
      <c r="D472" s="182"/>
      <c r="E472" s="182"/>
      <c r="F472" s="182"/>
      <c r="G472" s="182"/>
      <c r="H472" s="182"/>
      <c r="I472" s="182"/>
      <c r="J472" s="182"/>
      <c r="K472" s="183"/>
      <c r="L472" s="182" t="s">
        <v>218</v>
      </c>
      <c r="M472" s="182"/>
      <c r="N472" s="182"/>
      <c r="O472" s="182"/>
    </row>
    <row r="473" spans="1:19" ht="15" customHeight="1">
      <c r="A473" s="179"/>
      <c r="B473" s="179"/>
      <c r="C473" s="179"/>
      <c r="D473" s="179"/>
      <c r="E473" s="179"/>
      <c r="F473" s="179"/>
      <c r="G473" s="180"/>
      <c r="H473" s="179"/>
      <c r="I473" s="179"/>
      <c r="J473" s="179"/>
      <c r="K473" s="181"/>
      <c r="L473" s="179"/>
      <c r="M473" s="179"/>
      <c r="N473" s="179"/>
      <c r="O473" s="179"/>
    </row>
    <row r="474" spans="1:19" ht="15" customHeight="1">
      <c r="A474" s="179"/>
      <c r="B474" s="179"/>
      <c r="C474" s="179"/>
      <c r="D474" s="179"/>
      <c r="E474" s="179"/>
      <c r="F474" s="179"/>
      <c r="G474" s="180"/>
      <c r="H474" s="179"/>
      <c r="I474" s="179"/>
      <c r="J474" s="179"/>
      <c r="K474" s="181"/>
      <c r="L474" s="179"/>
      <c r="M474" s="179"/>
      <c r="N474" s="179"/>
      <c r="O474" s="179"/>
    </row>
    <row r="475" spans="1:19" ht="15" customHeight="1">
      <c r="A475" s="179"/>
      <c r="B475" s="179"/>
      <c r="C475" s="179"/>
      <c r="D475" s="179"/>
      <c r="E475" s="179"/>
      <c r="F475" s="179"/>
      <c r="G475" s="180"/>
      <c r="H475" s="179"/>
      <c r="I475" s="179"/>
      <c r="J475" s="179"/>
      <c r="K475" s="181"/>
      <c r="L475" s="179"/>
      <c r="M475" s="179"/>
      <c r="N475" s="179"/>
      <c r="O475" s="179"/>
    </row>
    <row r="476" spans="1:19" ht="15" customHeight="1">
      <c r="A476" s="182"/>
      <c r="B476" s="182"/>
      <c r="C476" s="761" t="s">
        <v>219</v>
      </c>
      <c r="D476" s="762"/>
      <c r="E476" s="762"/>
      <c r="F476" s="196"/>
      <c r="G476" s="756" t="s">
        <v>220</v>
      </c>
      <c r="H476" s="756"/>
      <c r="I476" s="756"/>
      <c r="J476" s="184"/>
      <c r="K476" s="183"/>
      <c r="L476" s="182"/>
      <c r="M476" s="756" t="s">
        <v>221</v>
      </c>
      <c r="N476" s="757"/>
      <c r="O476" s="757"/>
    </row>
    <row r="477" spans="1:19" ht="15" customHeight="1">
      <c r="A477" s="182"/>
      <c r="B477" s="182"/>
      <c r="C477" s="758" t="s">
        <v>222</v>
      </c>
      <c r="D477" s="758"/>
      <c r="E477" s="758"/>
      <c r="F477" s="197"/>
      <c r="G477" s="759" t="s">
        <v>223</v>
      </c>
      <c r="H477" s="759"/>
      <c r="I477" s="759"/>
      <c r="J477" s="183"/>
      <c r="K477" s="183"/>
      <c r="L477" s="182"/>
      <c r="M477" s="759" t="s">
        <v>224</v>
      </c>
      <c r="N477" s="759"/>
      <c r="O477" s="759"/>
    </row>
    <row r="478" spans="1:19" ht="15" customHeight="1">
      <c r="A478" s="145"/>
      <c r="D478" s="146"/>
      <c r="E478" s="146"/>
      <c r="F478" s="146"/>
      <c r="L478" s="8"/>
      <c r="N478" s="46"/>
    </row>
    <row r="479" spans="1:19" ht="15" customHeight="1">
      <c r="A479" s="145"/>
      <c r="D479" s="146"/>
      <c r="E479" s="146"/>
      <c r="F479" s="146"/>
      <c r="L479" s="8"/>
      <c r="N479" s="46"/>
    </row>
    <row r="480" spans="1:19" ht="15" customHeight="1">
      <c r="A480" s="145"/>
      <c r="D480" s="146"/>
      <c r="E480" s="146"/>
      <c r="F480" s="146"/>
      <c r="L480" s="8"/>
      <c r="N480" s="46"/>
    </row>
    <row r="481" spans="1:15" ht="15" customHeight="1">
      <c r="A481" s="145"/>
      <c r="D481" s="146"/>
      <c r="E481" s="146"/>
      <c r="F481" s="146"/>
      <c r="L481" s="8"/>
      <c r="N481" s="46"/>
    </row>
    <row r="482" spans="1:15" ht="36" customHeight="1">
      <c r="D482" s="146"/>
      <c r="E482" s="146"/>
      <c r="F482" s="146"/>
      <c r="L482" s="8"/>
      <c r="N482" s="46"/>
    </row>
    <row r="483" spans="1:15">
      <c r="N483" s="147"/>
      <c r="O483" s="4"/>
    </row>
    <row r="484" spans="1:15">
      <c r="B484" s="2"/>
      <c r="C484" s="2"/>
      <c r="D484" s="2"/>
      <c r="E484" s="2"/>
      <c r="F484" s="2"/>
      <c r="N484" s="147">
        <f>SUM(N14:N483)</f>
        <v>4787851.3226800021</v>
      </c>
    </row>
    <row r="485" spans="1:15">
      <c r="N485" s="8"/>
    </row>
    <row r="486" spans="1:15">
      <c r="N486" s="147">
        <v>132274295.39999999</v>
      </c>
    </row>
    <row r="487" spans="1:15">
      <c r="N487" s="8">
        <f>N486/1000</f>
        <v>132274.2954</v>
      </c>
    </row>
    <row r="488" spans="1:15">
      <c r="K488" s="2">
        <f>184500</f>
        <v>184500</v>
      </c>
      <c r="N488" s="147"/>
    </row>
    <row r="489" spans="1:15">
      <c r="K489" s="2">
        <f>92250*2</f>
        <v>184500</v>
      </c>
      <c r="N489" s="143">
        <f>N487+N490</f>
        <v>161504.72998</v>
      </c>
    </row>
    <row r="490" spans="1:15">
      <c r="N490" s="8">
        <v>29230.434580000012</v>
      </c>
    </row>
    <row r="492" spans="1:15">
      <c r="N492" s="143">
        <f>N484-N489</f>
        <v>4626346.5927000018</v>
      </c>
    </row>
  </sheetData>
  <mergeCells count="255">
    <mergeCell ref="D76:E76"/>
    <mergeCell ref="D60:E60"/>
    <mergeCell ref="C234:E234"/>
    <mergeCell ref="D235:E235"/>
    <mergeCell ref="D236:E236"/>
    <mergeCell ref="D214:E214"/>
    <mergeCell ref="D34:E34"/>
    <mergeCell ref="D35:E35"/>
    <mergeCell ref="D36:E36"/>
    <mergeCell ref="D37:E37"/>
    <mergeCell ref="D38:E38"/>
    <mergeCell ref="D170:E170"/>
    <mergeCell ref="D223:E223"/>
    <mergeCell ref="D227:E227"/>
    <mergeCell ref="D228:E228"/>
    <mergeCell ref="D229:E229"/>
    <mergeCell ref="D230:E230"/>
    <mergeCell ref="B197:E197"/>
    <mergeCell ref="D198:E198"/>
    <mergeCell ref="D199:E199"/>
    <mergeCell ref="D200:E200"/>
    <mergeCell ref="D201:E201"/>
    <mergeCell ref="D202:E202"/>
    <mergeCell ref="D203:E203"/>
    <mergeCell ref="D78:E78"/>
    <mergeCell ref="D95:E95"/>
    <mergeCell ref="D96:E96"/>
    <mergeCell ref="D262:E262"/>
    <mergeCell ref="D237:E237"/>
    <mergeCell ref="D238:E238"/>
    <mergeCell ref="D239:E239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185:E185"/>
    <mergeCell ref="D186:E186"/>
    <mergeCell ref="D145:E145"/>
    <mergeCell ref="D184:E184"/>
    <mergeCell ref="C218:E218"/>
    <mergeCell ref="D219:E219"/>
    <mergeCell ref="D220:E220"/>
    <mergeCell ref="D221:E221"/>
    <mergeCell ref="D148:E148"/>
    <mergeCell ref="D112:E112"/>
    <mergeCell ref="D114:E114"/>
    <mergeCell ref="D115:E115"/>
    <mergeCell ref="C233:E233"/>
    <mergeCell ref="D420:E420"/>
    <mergeCell ref="D421:E421"/>
    <mergeCell ref="D398:E398"/>
    <mergeCell ref="C411:E411"/>
    <mergeCell ref="D417:E417"/>
    <mergeCell ref="D418:E418"/>
    <mergeCell ref="D419:E419"/>
    <mergeCell ref="D403:E403"/>
    <mergeCell ref="B168:E168"/>
    <mergeCell ref="D208:E208"/>
    <mergeCell ref="D209:E209"/>
    <mergeCell ref="B144:E144"/>
    <mergeCell ref="D141:E141"/>
    <mergeCell ref="D392:E392"/>
    <mergeCell ref="D211:E211"/>
    <mergeCell ref="D212:E212"/>
    <mergeCell ref="D213:E213"/>
    <mergeCell ref="D206:E206"/>
    <mergeCell ref="D207:E207"/>
    <mergeCell ref="B50:E50"/>
    <mergeCell ref="D89:E89"/>
    <mergeCell ref="D91:E91"/>
    <mergeCell ref="D92:E92"/>
    <mergeCell ref="D93:E93"/>
    <mergeCell ref="D94:E94"/>
    <mergeCell ref="D54:E54"/>
    <mergeCell ref="B65:E65"/>
    <mergeCell ref="D24:E24"/>
    <mergeCell ref="D70:E70"/>
    <mergeCell ref="D72:E72"/>
    <mergeCell ref="D73:E73"/>
    <mergeCell ref="D74:E74"/>
    <mergeCell ref="D77:E77"/>
    <mergeCell ref="D66:E66"/>
    <mergeCell ref="D68:E68"/>
    <mergeCell ref="D71:E71"/>
    <mergeCell ref="D75:E75"/>
    <mergeCell ref="B56:E56"/>
    <mergeCell ref="D57:E57"/>
    <mergeCell ref="D33:E33"/>
    <mergeCell ref="D25:E25"/>
    <mergeCell ref="D26:E26"/>
    <mergeCell ref="D27:E27"/>
    <mergeCell ref="D88:E88"/>
    <mergeCell ref="B132:E132"/>
    <mergeCell ref="B140:E140"/>
    <mergeCell ref="B136:E136"/>
    <mergeCell ref="D134:E134"/>
    <mergeCell ref="D102:E102"/>
    <mergeCell ref="D107:E107"/>
    <mergeCell ref="D108:E108"/>
    <mergeCell ref="D116:E116"/>
    <mergeCell ref="D127:E127"/>
    <mergeCell ref="D130:E130"/>
    <mergeCell ref="D137:E137"/>
    <mergeCell ref="D105:E105"/>
    <mergeCell ref="D106:E106"/>
    <mergeCell ref="M476:O476"/>
    <mergeCell ref="C477:E477"/>
    <mergeCell ref="G477:I477"/>
    <mergeCell ref="M477:O477"/>
    <mergeCell ref="D69:E69"/>
    <mergeCell ref="B436:E436"/>
    <mergeCell ref="D437:E437"/>
    <mergeCell ref="D438:E438"/>
    <mergeCell ref="B110:E110"/>
    <mergeCell ref="D111:E111"/>
    <mergeCell ref="D159:E159"/>
    <mergeCell ref="B431:E431"/>
    <mergeCell ref="B377:E377"/>
    <mergeCell ref="D113:E113"/>
    <mergeCell ref="B156:E156"/>
    <mergeCell ref="D158:E158"/>
    <mergeCell ref="C476:E476"/>
    <mergeCell ref="G476:I476"/>
    <mergeCell ref="D97:E97"/>
    <mergeCell ref="D90:E90"/>
    <mergeCell ref="D427:E427"/>
    <mergeCell ref="B172:E172"/>
    <mergeCell ref="D187:E187"/>
    <mergeCell ref="D470:E470"/>
    <mergeCell ref="A1:Q1"/>
    <mergeCell ref="A2:Q2"/>
    <mergeCell ref="A3:Q3"/>
    <mergeCell ref="A4:Q4"/>
    <mergeCell ref="A8:A9"/>
    <mergeCell ref="B8:E9"/>
    <mergeCell ref="G8:H8"/>
    <mergeCell ref="K8:N8"/>
    <mergeCell ref="O8:Q8"/>
    <mergeCell ref="F8:F9"/>
    <mergeCell ref="D13:E13"/>
    <mergeCell ref="D20:E20"/>
    <mergeCell ref="B40:E40"/>
    <mergeCell ref="D41:E41"/>
    <mergeCell ref="B43:E43"/>
    <mergeCell ref="D44:E44"/>
    <mergeCell ref="D45:E45"/>
    <mergeCell ref="B47:E47"/>
    <mergeCell ref="D22:E22"/>
    <mergeCell ref="D23:E23"/>
    <mergeCell ref="D17:E17"/>
    <mergeCell ref="D18:E18"/>
    <mergeCell ref="D19:E19"/>
    <mergeCell ref="D21:E21"/>
    <mergeCell ref="D28:E28"/>
    <mergeCell ref="D29:E29"/>
    <mergeCell ref="D30:E30"/>
    <mergeCell ref="D31:E31"/>
    <mergeCell ref="D32:E32"/>
    <mergeCell ref="B11:E11"/>
    <mergeCell ref="D15:E15"/>
    <mergeCell ref="D16:E16"/>
    <mergeCell ref="B59:E59"/>
    <mergeCell ref="D14:E14"/>
    <mergeCell ref="B53:E53"/>
    <mergeCell ref="D439:E439"/>
    <mergeCell ref="D188:E188"/>
    <mergeCell ref="B413:E413"/>
    <mergeCell ref="D414:E414"/>
    <mergeCell ref="D426:E426"/>
    <mergeCell ref="D247:E247"/>
    <mergeCell ref="D258:E258"/>
    <mergeCell ref="D399:E399"/>
    <mergeCell ref="D271:E271"/>
    <mergeCell ref="D278:E278"/>
    <mergeCell ref="B245:E245"/>
    <mergeCell ref="C378:E378"/>
    <mergeCell ref="D391:E391"/>
    <mergeCell ref="D405:E405"/>
    <mergeCell ref="D409:E409"/>
    <mergeCell ref="D179:E179"/>
    <mergeCell ref="D12:E12"/>
    <mergeCell ref="D210:E210"/>
    <mergeCell ref="B469:E469"/>
    <mergeCell ref="D449:E449"/>
    <mergeCell ref="D450:E450"/>
    <mergeCell ref="D451:E451"/>
    <mergeCell ref="D455:E455"/>
    <mergeCell ref="D456:E456"/>
    <mergeCell ref="D457:E457"/>
    <mergeCell ref="B423:E423"/>
    <mergeCell ref="D424:E424"/>
    <mergeCell ref="D425:E425"/>
    <mergeCell ref="D440:E440"/>
    <mergeCell ref="D432:E432"/>
    <mergeCell ref="D429:E429"/>
    <mergeCell ref="D459:E459"/>
    <mergeCell ref="D458:E458"/>
    <mergeCell ref="D428:E428"/>
    <mergeCell ref="D415:E415"/>
    <mergeCell ref="D416:E416"/>
    <mergeCell ref="D393:E393"/>
    <mergeCell ref="D394:E394"/>
    <mergeCell ref="D395:E395"/>
    <mergeCell ref="D396:E396"/>
    <mergeCell ref="D320:E320"/>
    <mergeCell ref="D307:E307"/>
    <mergeCell ref="D407:E407"/>
    <mergeCell ref="C400:E400"/>
    <mergeCell ref="D401:E401"/>
    <mergeCell ref="D402:E402"/>
    <mergeCell ref="D375:E375"/>
    <mergeCell ref="D231:E231"/>
    <mergeCell ref="D232:E232"/>
    <mergeCell ref="C240:E240"/>
    <mergeCell ref="D241:E241"/>
    <mergeCell ref="D242:E242"/>
    <mergeCell ref="D243:E243"/>
    <mergeCell ref="D308:E308"/>
    <mergeCell ref="D311:E311"/>
    <mergeCell ref="D266:E266"/>
    <mergeCell ref="D283:E283"/>
    <mergeCell ref="D292:E292"/>
    <mergeCell ref="D302:E302"/>
    <mergeCell ref="D303:E303"/>
    <mergeCell ref="D306:E306"/>
    <mergeCell ref="D298:E298"/>
    <mergeCell ref="D178:E178"/>
    <mergeCell ref="D161:E161"/>
    <mergeCell ref="D162:E162"/>
    <mergeCell ref="D163:E163"/>
    <mergeCell ref="D222:E222"/>
    <mergeCell ref="D225:E225"/>
    <mergeCell ref="D180:E180"/>
    <mergeCell ref="D181:E181"/>
    <mergeCell ref="D154:E154"/>
    <mergeCell ref="D166:E166"/>
    <mergeCell ref="D169:E169"/>
    <mergeCell ref="D160:E160"/>
    <mergeCell ref="D173:E173"/>
    <mergeCell ref="D174:E174"/>
    <mergeCell ref="D175:E175"/>
    <mergeCell ref="D176:E176"/>
    <mergeCell ref="D177:E177"/>
    <mergeCell ref="D189:E189"/>
    <mergeCell ref="D195:E195"/>
    <mergeCell ref="D204:E204"/>
    <mergeCell ref="D205:E205"/>
    <mergeCell ref="D182:E182"/>
    <mergeCell ref="D183:E183"/>
    <mergeCell ref="D224:E224"/>
  </mergeCells>
  <pageMargins left="7.874015748031496E-2" right="0" top="0.39370078740157483" bottom="0.31496062992125984" header="0.31496062992125984" footer="0.31496062992125984"/>
  <pageSetup paperSize="5" scale="88" orientation="landscape" horizontalDpi="4294967294" verticalDpi="0" r:id="rId1"/>
  <headerFooter>
    <oddFooter>&amp;L&amp;"Arial Narrow,Regular"&amp;8SUPPLEMENTAL AIP 2020&amp;CPage &amp;P</oddFooter>
  </headerFooter>
  <rowBreaks count="34" manualBreakCount="34">
    <brk id="19" max="16" man="1"/>
    <brk id="30" max="16" man="1"/>
    <brk id="42" max="16" man="1"/>
    <brk id="58" max="16" man="1"/>
    <brk id="72" max="16" man="1"/>
    <brk id="83" max="16" man="1"/>
    <brk id="93" max="16" man="1"/>
    <brk id="103" max="16" man="1"/>
    <brk id="116" max="16" man="1"/>
    <brk id="128" max="16" man="1"/>
    <brk id="143" max="16" man="1"/>
    <brk id="157" max="16" man="1"/>
    <brk id="171" max="16" man="1"/>
    <brk id="182" max="16" man="1"/>
    <brk id="196" max="16" man="1"/>
    <brk id="204" max="16" man="1"/>
    <brk id="225" max="16" man="1"/>
    <brk id="237" max="16" man="1"/>
    <brk id="243" max="16" man="1"/>
    <brk id="256" max="16" man="1"/>
    <brk id="270" max="16" man="1"/>
    <brk id="292" max="16" man="1"/>
    <brk id="307" max="16" man="1"/>
    <brk id="325" max="16" man="1"/>
    <brk id="350" max="16" man="1"/>
    <brk id="362" max="16" man="1"/>
    <brk id="376" max="16" man="1"/>
    <brk id="389" max="16" man="1"/>
    <brk id="400" max="16" man="1"/>
    <brk id="412" max="16" man="1"/>
    <brk id="425" max="16" man="1"/>
    <brk id="439" max="16" man="1"/>
    <brk id="452" max="16" man="1"/>
    <brk id="464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X107"/>
  <sheetViews>
    <sheetView topLeftCell="A5" zoomScale="120" zoomScaleNormal="120" zoomScaleSheetLayoutView="100" workbookViewId="0">
      <pane ySplit="5" topLeftCell="A75" activePane="bottomLeft" state="frozen"/>
      <selection activeCell="A5" sqref="A5"/>
      <selection pane="bottomLeft" activeCell="F77" sqref="F77"/>
    </sheetView>
  </sheetViews>
  <sheetFormatPr defaultRowHeight="16.5"/>
  <cols>
    <col min="1" max="1" width="2.5703125" style="2" customWidth="1"/>
    <col min="2" max="2" width="12.42578125" style="2" customWidth="1"/>
    <col min="3" max="3" width="1.5703125" style="4" customWidth="1"/>
    <col min="4" max="4" width="2.5703125" style="3" customWidth="1"/>
    <col min="5" max="5" width="8" style="3" customWidth="1"/>
    <col min="6" max="6" width="36.7109375" style="3" customWidth="1"/>
    <col min="7" max="7" width="11" style="3" customWidth="1"/>
    <col min="8" max="8" width="9.140625" style="3" customWidth="1"/>
    <col min="9" max="9" width="9.5703125" style="3" customWidth="1"/>
    <col min="10" max="10" width="17.5703125" style="3" customWidth="1"/>
    <col min="11" max="11" width="8.140625" style="3" customWidth="1"/>
    <col min="12" max="12" width="8.5703125" style="2" hidden="1" customWidth="1"/>
    <col min="13" max="13" width="12.140625" style="2" customWidth="1"/>
    <col min="14" max="14" width="8.85546875" style="8" customWidth="1"/>
    <col min="15" max="15" width="10.42578125" style="2" customWidth="1"/>
    <col min="16" max="16" width="8.7109375" style="2" customWidth="1"/>
    <col min="17" max="18" width="7.85546875" style="2" customWidth="1"/>
    <col min="19" max="19" width="13.28515625" style="2" hidden="1" customWidth="1"/>
    <col min="20" max="20" width="13.7109375" style="8" hidden="1" customWidth="1"/>
    <col min="21" max="21" width="12.42578125" style="2" bestFit="1" customWidth="1"/>
    <col min="22" max="22" width="13.5703125" style="2" bestFit="1" customWidth="1"/>
    <col min="23" max="23" width="13.140625" style="2" customWidth="1"/>
    <col min="24" max="16384" width="9.140625" style="2"/>
  </cols>
  <sheetData>
    <row r="1" spans="2:24" ht="14.25" customHeight="1">
      <c r="B1" s="749" t="s">
        <v>3</v>
      </c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</row>
    <row r="2" spans="2:24">
      <c r="B2" s="750" t="s">
        <v>1424</v>
      </c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0"/>
      <c r="R2" s="750"/>
    </row>
    <row r="3" spans="2:24">
      <c r="B3" s="750" t="s">
        <v>4</v>
      </c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</row>
    <row r="4" spans="2:24" hidden="1">
      <c r="B4" s="750" t="s">
        <v>109</v>
      </c>
      <c r="C4" s="750"/>
      <c r="D4" s="750"/>
      <c r="E4" s="750"/>
      <c r="F4" s="750"/>
      <c r="G4" s="750"/>
      <c r="H4" s="750"/>
      <c r="I4" s="750"/>
      <c r="J4" s="750"/>
      <c r="K4" s="750"/>
      <c r="L4" s="750"/>
      <c r="M4" s="750"/>
      <c r="N4" s="750"/>
      <c r="O4" s="750"/>
      <c r="P4" s="750"/>
      <c r="Q4" s="750"/>
      <c r="R4" s="750"/>
    </row>
    <row r="5" spans="2:24" ht="6" hidden="1" customHeight="1">
      <c r="B5" s="3"/>
      <c r="L5" s="3"/>
      <c r="M5" s="3"/>
      <c r="N5" s="5"/>
      <c r="O5" s="3"/>
      <c r="P5" s="3"/>
      <c r="Q5" s="3"/>
      <c r="R5" s="3"/>
    </row>
    <row r="6" spans="2:24" hidden="1">
      <c r="B6" s="1" t="s">
        <v>172</v>
      </c>
      <c r="C6" s="6"/>
      <c r="D6" s="7"/>
      <c r="E6" s="7"/>
      <c r="F6" s="7"/>
      <c r="G6" s="7"/>
    </row>
    <row r="7" spans="2:24" ht="6" customHeight="1">
      <c r="B7" s="1" t="s">
        <v>5</v>
      </c>
      <c r="C7" s="6"/>
      <c r="D7" s="7"/>
      <c r="E7" s="7"/>
      <c r="F7" s="7"/>
      <c r="G7" s="7"/>
    </row>
    <row r="8" spans="2:24" s="10" customFormat="1" ht="42" customHeight="1">
      <c r="B8" s="767" t="s">
        <v>1425</v>
      </c>
      <c r="C8" s="768" t="s">
        <v>7</v>
      </c>
      <c r="D8" s="768"/>
      <c r="E8" s="768"/>
      <c r="F8" s="768"/>
      <c r="G8" s="806" t="s">
        <v>248</v>
      </c>
      <c r="H8" s="768" t="s">
        <v>0</v>
      </c>
      <c r="I8" s="768"/>
      <c r="J8" s="538"/>
      <c r="K8" s="538"/>
      <c r="L8" s="768" t="s">
        <v>179</v>
      </c>
      <c r="M8" s="768"/>
      <c r="N8" s="768"/>
      <c r="O8" s="768"/>
      <c r="P8" s="770" t="s">
        <v>1421</v>
      </c>
      <c r="Q8" s="770"/>
      <c r="R8" s="770"/>
      <c r="T8" s="553"/>
    </row>
    <row r="9" spans="2:24" s="12" customFormat="1" ht="99">
      <c r="B9" s="767"/>
      <c r="C9" s="768"/>
      <c r="D9" s="768"/>
      <c r="E9" s="768"/>
      <c r="F9" s="768"/>
      <c r="G9" s="806"/>
      <c r="H9" s="538" t="s">
        <v>10</v>
      </c>
      <c r="I9" s="539" t="s">
        <v>11</v>
      </c>
      <c r="J9" s="538" t="s">
        <v>12</v>
      </c>
      <c r="K9" s="538" t="s">
        <v>13</v>
      </c>
      <c r="L9" s="538" t="s">
        <v>225</v>
      </c>
      <c r="M9" s="538" t="s">
        <v>15</v>
      </c>
      <c r="N9" s="11" t="s">
        <v>238</v>
      </c>
      <c r="O9" s="538" t="s">
        <v>133</v>
      </c>
      <c r="P9" s="539" t="s">
        <v>16</v>
      </c>
      <c r="Q9" s="539" t="s">
        <v>17</v>
      </c>
      <c r="R9" s="539" t="s">
        <v>18</v>
      </c>
      <c r="T9" s="194"/>
    </row>
    <row r="10" spans="2:24">
      <c r="B10" s="149" t="s">
        <v>214</v>
      </c>
      <c r="C10" s="153"/>
      <c r="D10" s="154"/>
      <c r="E10" s="154"/>
      <c r="F10" s="154"/>
      <c r="G10" s="16"/>
      <c r="H10" s="155"/>
      <c r="I10" s="155"/>
      <c r="J10" s="155"/>
      <c r="K10" s="155"/>
      <c r="L10" s="160"/>
      <c r="M10" s="160"/>
      <c r="N10" s="167"/>
      <c r="O10" s="160"/>
      <c r="P10" s="160"/>
      <c r="Q10" s="160"/>
      <c r="R10" s="160"/>
    </row>
    <row r="11" spans="2:24" ht="33">
      <c r="B11" s="330" t="s">
        <v>175</v>
      </c>
      <c r="C11" s="760" t="s">
        <v>176</v>
      </c>
      <c r="D11" s="760"/>
      <c r="E11" s="760"/>
      <c r="F11" s="764"/>
      <c r="G11" s="541"/>
      <c r="H11" s="244"/>
      <c r="I11" s="244"/>
      <c r="J11" s="244"/>
      <c r="K11" s="244"/>
      <c r="L11" s="285"/>
      <c r="M11" s="285">
        <f>SUM(M13:M27)</f>
        <v>12774.616390000001</v>
      </c>
      <c r="N11" s="285">
        <f t="shared" ref="N11:O11" si="0">SUM(N13:N27)</f>
        <v>669.35799999999995</v>
      </c>
      <c r="O11" s="285">
        <f t="shared" si="0"/>
        <v>13443.974390000001</v>
      </c>
      <c r="P11" s="246"/>
      <c r="Q11" s="246"/>
      <c r="R11" s="246"/>
      <c r="S11" s="316" t="s">
        <v>957</v>
      </c>
    </row>
    <row r="12" spans="2:24" ht="25.5">
      <c r="B12" s="151" t="s">
        <v>601</v>
      </c>
      <c r="C12" s="156"/>
      <c r="D12" s="446" t="s">
        <v>1488</v>
      </c>
      <c r="E12" s="59"/>
      <c r="F12" s="59"/>
      <c r="G12" s="190"/>
      <c r="H12" s="157"/>
      <c r="I12" s="157"/>
      <c r="J12" s="157"/>
      <c r="K12" s="157"/>
      <c r="L12" s="161"/>
      <c r="M12" s="161"/>
      <c r="N12" s="163"/>
      <c r="O12" s="161"/>
      <c r="P12" s="161"/>
      <c r="Q12" s="161"/>
      <c r="R12" s="161"/>
    </row>
    <row r="13" spans="2:24" ht="38.25">
      <c r="B13" s="151" t="s">
        <v>1489</v>
      </c>
      <c r="C13" s="156"/>
      <c r="D13" s="59"/>
      <c r="E13" s="59"/>
      <c r="F13" s="545" t="s">
        <v>1490</v>
      </c>
      <c r="G13" s="214" t="s">
        <v>1090</v>
      </c>
      <c r="H13" s="157" t="s">
        <v>260</v>
      </c>
      <c r="I13" s="157" t="s">
        <v>202</v>
      </c>
      <c r="J13" s="186" t="s">
        <v>1491</v>
      </c>
      <c r="K13" s="157" t="s">
        <v>203</v>
      </c>
      <c r="L13" s="161"/>
      <c r="M13" s="163">
        <f>2183.01639+9200</f>
        <v>11383.016390000001</v>
      </c>
      <c r="N13" s="163"/>
      <c r="O13" s="168">
        <f t="shared" ref="O13:O22" si="1">L13+M13+N13</f>
        <v>11383.016390000001</v>
      </c>
      <c r="P13" s="161"/>
      <c r="Q13" s="161"/>
      <c r="R13" s="161"/>
      <c r="T13" s="559">
        <f>O13*1000</f>
        <v>11383016.390000001</v>
      </c>
      <c r="U13" s="559">
        <f>3000*900</f>
        <v>2700000</v>
      </c>
      <c r="V13" s="559">
        <f>650*10000</f>
        <v>6500000</v>
      </c>
      <c r="W13" s="143">
        <f>U13+V13</f>
        <v>9200000</v>
      </c>
      <c r="X13" s="143">
        <f>W13/1000</f>
        <v>9200</v>
      </c>
    </row>
    <row r="14" spans="2:24" ht="49.5">
      <c r="B14" s="151" t="s">
        <v>1525</v>
      </c>
      <c r="C14" s="156"/>
      <c r="D14" s="59"/>
      <c r="E14" s="59"/>
      <c r="F14" s="545" t="s">
        <v>1085</v>
      </c>
      <c r="G14" s="214" t="s">
        <v>1551</v>
      </c>
      <c r="H14" s="157" t="s">
        <v>260</v>
      </c>
      <c r="I14" s="157" t="s">
        <v>202</v>
      </c>
      <c r="J14" s="186" t="s">
        <v>1381</v>
      </c>
      <c r="K14" s="157" t="s">
        <v>203</v>
      </c>
      <c r="L14" s="161"/>
      <c r="M14" s="163">
        <f>40+39.6+80</f>
        <v>159.6</v>
      </c>
      <c r="N14" s="163"/>
      <c r="O14" s="168">
        <f t="shared" si="1"/>
        <v>159.6</v>
      </c>
      <c r="P14" s="161"/>
      <c r="Q14" s="161"/>
      <c r="R14" s="161"/>
      <c r="T14" s="559"/>
    </row>
    <row r="15" spans="2:24" ht="38.25">
      <c r="B15" s="151" t="s">
        <v>1526</v>
      </c>
      <c r="C15" s="156"/>
      <c r="D15" s="59"/>
      <c r="E15" s="59"/>
      <c r="F15" s="545" t="s">
        <v>1527</v>
      </c>
      <c r="G15" s="214" t="s">
        <v>1538</v>
      </c>
      <c r="H15" s="157" t="s">
        <v>260</v>
      </c>
      <c r="I15" s="157" t="s">
        <v>202</v>
      </c>
      <c r="J15" s="186" t="s">
        <v>1528</v>
      </c>
      <c r="K15" s="157" t="s">
        <v>203</v>
      </c>
      <c r="L15" s="161"/>
      <c r="M15" s="163">
        <v>300</v>
      </c>
      <c r="N15" s="163"/>
      <c r="O15" s="168">
        <f t="shared" si="1"/>
        <v>300</v>
      </c>
      <c r="P15" s="161"/>
      <c r="Q15" s="161"/>
      <c r="R15" s="161"/>
      <c r="T15" s="559"/>
    </row>
    <row r="16" spans="2:24" ht="38.25">
      <c r="B16" s="151" t="s">
        <v>1529</v>
      </c>
      <c r="C16" s="156"/>
      <c r="D16" s="59"/>
      <c r="E16" s="59"/>
      <c r="F16" s="545" t="s">
        <v>1530</v>
      </c>
      <c r="G16" s="214" t="s">
        <v>1538</v>
      </c>
      <c r="H16" s="157" t="s">
        <v>260</v>
      </c>
      <c r="I16" s="157" t="s">
        <v>202</v>
      </c>
      <c r="J16" s="186" t="s">
        <v>1531</v>
      </c>
      <c r="K16" s="157" t="s">
        <v>203</v>
      </c>
      <c r="L16" s="161"/>
      <c r="M16" s="163"/>
      <c r="N16" s="163">
        <v>450</v>
      </c>
      <c r="O16" s="168">
        <f t="shared" si="1"/>
        <v>450</v>
      </c>
      <c r="P16" s="161"/>
      <c r="Q16" s="161"/>
      <c r="R16" s="161"/>
      <c r="T16" s="559"/>
    </row>
    <row r="17" spans="2:22" ht="38.25">
      <c r="B17" s="151" t="s">
        <v>1532</v>
      </c>
      <c r="C17" s="156"/>
      <c r="D17" s="59"/>
      <c r="E17" s="59"/>
      <c r="F17" s="545" t="s">
        <v>1533</v>
      </c>
      <c r="G17" s="214" t="s">
        <v>1538</v>
      </c>
      <c r="H17" s="157" t="s">
        <v>260</v>
      </c>
      <c r="I17" s="157" t="s">
        <v>202</v>
      </c>
      <c r="J17" s="186" t="s">
        <v>19</v>
      </c>
      <c r="K17" s="157" t="s">
        <v>203</v>
      </c>
      <c r="L17" s="161"/>
      <c r="M17" s="163">
        <v>50</v>
      </c>
      <c r="N17" s="163"/>
      <c r="O17" s="168">
        <f t="shared" si="1"/>
        <v>50</v>
      </c>
      <c r="P17" s="161"/>
      <c r="Q17" s="161"/>
      <c r="R17" s="161"/>
      <c r="T17" s="559"/>
    </row>
    <row r="18" spans="2:22" ht="63.75">
      <c r="B18" s="151" t="s">
        <v>1541</v>
      </c>
      <c r="C18" s="156"/>
      <c r="D18" s="59"/>
      <c r="E18" s="59"/>
      <c r="F18" s="545" t="s">
        <v>1540</v>
      </c>
      <c r="G18" s="214" t="s">
        <v>1539</v>
      </c>
      <c r="H18" s="157" t="s">
        <v>260</v>
      </c>
      <c r="I18" s="157" t="s">
        <v>202</v>
      </c>
      <c r="J18" s="186" t="s">
        <v>1544</v>
      </c>
      <c r="K18" s="157" t="s">
        <v>203</v>
      </c>
      <c r="L18" s="161"/>
      <c r="M18" s="163">
        <v>132</v>
      </c>
      <c r="N18" s="163">
        <v>179.358</v>
      </c>
      <c r="O18" s="168">
        <f t="shared" si="1"/>
        <v>311.358</v>
      </c>
      <c r="P18" s="161"/>
      <c r="Q18" s="161"/>
      <c r="R18" s="161"/>
      <c r="T18" s="559">
        <f>O18*1000</f>
        <v>311358</v>
      </c>
    </row>
    <row r="19" spans="2:22" ht="38.25">
      <c r="B19" s="151" t="s">
        <v>1545</v>
      </c>
      <c r="C19" s="156"/>
      <c r="D19" s="59"/>
      <c r="E19" s="59"/>
      <c r="F19" s="545" t="s">
        <v>1542</v>
      </c>
      <c r="G19" s="214" t="s">
        <v>1543</v>
      </c>
      <c r="H19" s="157" t="s">
        <v>260</v>
      </c>
      <c r="I19" s="157" t="s">
        <v>202</v>
      </c>
      <c r="J19" s="186" t="s">
        <v>1546</v>
      </c>
      <c r="K19" s="157" t="s">
        <v>203</v>
      </c>
      <c r="L19" s="161"/>
      <c r="M19" s="163">
        <v>180</v>
      </c>
      <c r="N19" s="163"/>
      <c r="O19" s="168">
        <f t="shared" si="1"/>
        <v>180</v>
      </c>
      <c r="P19" s="161"/>
      <c r="Q19" s="161"/>
      <c r="R19" s="161"/>
      <c r="T19" s="559"/>
    </row>
    <row r="20" spans="2:22" ht="40.5" customHeight="1">
      <c r="B20" s="172" t="s">
        <v>1549</v>
      </c>
      <c r="C20" s="173"/>
      <c r="D20" s="174"/>
      <c r="E20" s="174"/>
      <c r="F20" s="547" t="s">
        <v>1547</v>
      </c>
      <c r="G20" s="413" t="s">
        <v>1548</v>
      </c>
      <c r="H20" s="175" t="s">
        <v>260</v>
      </c>
      <c r="I20" s="175" t="s">
        <v>202</v>
      </c>
      <c r="J20" s="392" t="s">
        <v>19</v>
      </c>
      <c r="K20" s="175" t="s">
        <v>203</v>
      </c>
      <c r="L20" s="176"/>
      <c r="M20" s="177">
        <v>75</v>
      </c>
      <c r="N20" s="177"/>
      <c r="O20" s="178">
        <f t="shared" si="1"/>
        <v>75</v>
      </c>
      <c r="P20" s="176"/>
      <c r="Q20" s="176"/>
      <c r="R20" s="176"/>
      <c r="T20" s="559"/>
    </row>
    <row r="21" spans="2:22" ht="49.5">
      <c r="B21" s="151" t="s">
        <v>1552</v>
      </c>
      <c r="C21" s="156"/>
      <c r="D21" s="59"/>
      <c r="E21" s="59"/>
      <c r="F21" s="545" t="s">
        <v>1550</v>
      </c>
      <c r="G21" s="214" t="s">
        <v>1548</v>
      </c>
      <c r="H21" s="157" t="s">
        <v>260</v>
      </c>
      <c r="I21" s="157" t="s">
        <v>202</v>
      </c>
      <c r="J21" s="186" t="s">
        <v>19</v>
      </c>
      <c r="K21" s="157" t="s">
        <v>203</v>
      </c>
      <c r="L21" s="161"/>
      <c r="M21" s="163">
        <v>20</v>
      </c>
      <c r="N21" s="163"/>
      <c r="O21" s="168">
        <f t="shared" si="1"/>
        <v>20</v>
      </c>
      <c r="P21" s="161"/>
      <c r="Q21" s="161"/>
      <c r="R21" s="161"/>
      <c r="T21" s="559"/>
    </row>
    <row r="22" spans="2:22" ht="63.75">
      <c r="B22" s="151" t="s">
        <v>1555</v>
      </c>
      <c r="C22" s="156"/>
      <c r="D22" s="59"/>
      <c r="E22" s="59"/>
      <c r="F22" s="545" t="s">
        <v>1572</v>
      </c>
      <c r="G22" s="214" t="s">
        <v>1553</v>
      </c>
      <c r="H22" s="157" t="s">
        <v>260</v>
      </c>
      <c r="I22" s="157" t="s">
        <v>202</v>
      </c>
      <c r="J22" s="186" t="s">
        <v>1554</v>
      </c>
      <c r="K22" s="157" t="s">
        <v>203</v>
      </c>
      <c r="L22" s="161"/>
      <c r="M22" s="163">
        <v>75</v>
      </c>
      <c r="N22" s="163">
        <v>40</v>
      </c>
      <c r="O22" s="168">
        <f t="shared" si="1"/>
        <v>115</v>
      </c>
      <c r="P22" s="161"/>
      <c r="Q22" s="161"/>
      <c r="R22" s="161"/>
      <c r="T22" s="559"/>
    </row>
    <row r="23" spans="2:22" ht="102">
      <c r="B23" s="151" t="s">
        <v>1556</v>
      </c>
      <c r="C23" s="156"/>
      <c r="D23" s="59"/>
      <c r="E23" s="59"/>
      <c r="F23" s="545" t="s">
        <v>1557</v>
      </c>
      <c r="G23" s="214" t="s">
        <v>1553</v>
      </c>
      <c r="H23" s="157" t="s">
        <v>260</v>
      </c>
      <c r="I23" s="157" t="s">
        <v>202</v>
      </c>
      <c r="J23" s="186" t="s">
        <v>1562</v>
      </c>
      <c r="K23" s="157" t="s">
        <v>203</v>
      </c>
      <c r="L23" s="161"/>
      <c r="M23" s="163">
        <v>50</v>
      </c>
      <c r="N23" s="163"/>
      <c r="O23" s="168">
        <f t="shared" ref="O23:O27" si="2">L23+M23+N23</f>
        <v>50</v>
      </c>
      <c r="P23" s="161"/>
      <c r="Q23" s="161"/>
      <c r="R23" s="161"/>
      <c r="T23" s="559"/>
    </row>
    <row r="24" spans="2:22" ht="63.75">
      <c r="B24" s="151" t="s">
        <v>1567</v>
      </c>
      <c r="C24" s="156"/>
      <c r="D24" s="59"/>
      <c r="E24" s="59"/>
      <c r="F24" s="545" t="s">
        <v>1558</v>
      </c>
      <c r="G24" s="214" t="s">
        <v>1553</v>
      </c>
      <c r="H24" s="157" t="s">
        <v>260</v>
      </c>
      <c r="I24" s="157" t="s">
        <v>202</v>
      </c>
      <c r="J24" s="186" t="s">
        <v>1563</v>
      </c>
      <c r="K24" s="157" t="s">
        <v>203</v>
      </c>
      <c r="L24" s="161"/>
      <c r="M24" s="163">
        <v>50</v>
      </c>
      <c r="N24" s="163"/>
      <c r="O24" s="168">
        <f t="shared" si="2"/>
        <v>50</v>
      </c>
      <c r="P24" s="161"/>
      <c r="Q24" s="161"/>
      <c r="R24" s="161"/>
      <c r="T24" s="559"/>
    </row>
    <row r="25" spans="2:22" ht="38.25">
      <c r="B25" s="151" t="s">
        <v>1568</v>
      </c>
      <c r="C25" s="156"/>
      <c r="D25" s="59"/>
      <c r="E25" s="59"/>
      <c r="F25" s="545" t="s">
        <v>1559</v>
      </c>
      <c r="G25" s="214" t="s">
        <v>1553</v>
      </c>
      <c r="H25" s="157" t="s">
        <v>260</v>
      </c>
      <c r="I25" s="157" t="s">
        <v>202</v>
      </c>
      <c r="J25" s="186" t="s">
        <v>1564</v>
      </c>
      <c r="K25" s="157" t="s">
        <v>203</v>
      </c>
      <c r="L25" s="161"/>
      <c r="M25" s="163">
        <v>50</v>
      </c>
      <c r="N25" s="163"/>
      <c r="O25" s="168">
        <f t="shared" si="2"/>
        <v>50</v>
      </c>
      <c r="P25" s="161"/>
      <c r="Q25" s="161"/>
      <c r="R25" s="161"/>
      <c r="T25" s="559"/>
    </row>
    <row r="26" spans="2:22" ht="38.25">
      <c r="B26" s="151" t="s">
        <v>1569</v>
      </c>
      <c r="C26" s="156"/>
      <c r="D26" s="59"/>
      <c r="E26" s="59"/>
      <c r="F26" s="545" t="s">
        <v>1560</v>
      </c>
      <c r="G26" s="214" t="s">
        <v>1553</v>
      </c>
      <c r="H26" s="157" t="s">
        <v>260</v>
      </c>
      <c r="I26" s="157" t="s">
        <v>202</v>
      </c>
      <c r="J26" s="186" t="s">
        <v>1565</v>
      </c>
      <c r="K26" s="157" t="s">
        <v>203</v>
      </c>
      <c r="L26" s="161"/>
      <c r="M26" s="163">
        <v>50</v>
      </c>
      <c r="N26" s="163"/>
      <c r="O26" s="168">
        <f t="shared" si="2"/>
        <v>50</v>
      </c>
      <c r="P26" s="161"/>
      <c r="Q26" s="161"/>
      <c r="R26" s="161"/>
      <c r="T26" s="559"/>
    </row>
    <row r="27" spans="2:22" ht="43.5" customHeight="1">
      <c r="B27" s="151" t="s">
        <v>1570</v>
      </c>
      <c r="C27" s="156"/>
      <c r="D27" s="59"/>
      <c r="E27" s="59"/>
      <c r="F27" s="545" t="s">
        <v>1561</v>
      </c>
      <c r="G27" s="214" t="s">
        <v>1553</v>
      </c>
      <c r="H27" s="157" t="s">
        <v>260</v>
      </c>
      <c r="I27" s="157" t="s">
        <v>202</v>
      </c>
      <c r="J27" s="186" t="s">
        <v>1566</v>
      </c>
      <c r="K27" s="157" t="s">
        <v>203</v>
      </c>
      <c r="L27" s="161"/>
      <c r="M27" s="163">
        <v>200</v>
      </c>
      <c r="N27" s="163"/>
      <c r="O27" s="168">
        <f t="shared" si="2"/>
        <v>200</v>
      </c>
      <c r="P27" s="161"/>
      <c r="Q27" s="161"/>
      <c r="R27" s="161"/>
      <c r="T27" s="559"/>
      <c r="V27" s="147">
        <f>SUM(O22:O27)</f>
        <v>515</v>
      </c>
    </row>
    <row r="28" spans="2:22">
      <c r="B28" s="397"/>
      <c r="C28" s="173"/>
      <c r="D28" s="174"/>
      <c r="E28" s="174"/>
      <c r="F28" s="174"/>
      <c r="G28" s="393"/>
      <c r="H28" s="175"/>
      <c r="I28" s="175"/>
      <c r="J28" s="175"/>
      <c r="K28" s="175"/>
      <c r="L28" s="176"/>
      <c r="M28" s="176"/>
      <c r="N28" s="177"/>
      <c r="O28" s="176"/>
      <c r="P28" s="176"/>
      <c r="Q28" s="176"/>
      <c r="R28" s="176"/>
    </row>
    <row r="29" spans="2:22" ht="33" customHeight="1">
      <c r="B29" s="566" t="s">
        <v>1122</v>
      </c>
      <c r="C29" s="807" t="s">
        <v>1123</v>
      </c>
      <c r="D29" s="807"/>
      <c r="E29" s="807"/>
      <c r="F29" s="808"/>
      <c r="G29" s="567"/>
      <c r="H29" s="499"/>
      <c r="I29" s="499"/>
      <c r="J29" s="568"/>
      <c r="K29" s="567"/>
      <c r="L29" s="569"/>
      <c r="M29" s="569">
        <f>SUM(M30:M32)</f>
        <v>5619</v>
      </c>
      <c r="N29" s="569">
        <f t="shared" ref="N29:O29" si="3">SUM(N30:N32)</f>
        <v>622</v>
      </c>
      <c r="O29" s="569">
        <f t="shared" si="3"/>
        <v>6241</v>
      </c>
      <c r="P29" s="499"/>
      <c r="Q29" s="499"/>
      <c r="R29" s="499"/>
      <c r="S29" s="316" t="s">
        <v>957</v>
      </c>
    </row>
    <row r="30" spans="2:22" ht="25.5">
      <c r="B30" s="151" t="s">
        <v>1124</v>
      </c>
      <c r="C30" s="156"/>
      <c r="D30" s="521" t="s">
        <v>1492</v>
      </c>
      <c r="E30" s="59"/>
      <c r="F30" s="59"/>
      <c r="G30" s="190"/>
      <c r="H30" s="157"/>
      <c r="I30" s="157"/>
      <c r="J30" s="157"/>
      <c r="K30" s="157"/>
      <c r="L30" s="161"/>
      <c r="M30" s="161"/>
      <c r="N30" s="163"/>
      <c r="O30" s="161"/>
      <c r="P30" s="161"/>
      <c r="Q30" s="161"/>
      <c r="R30" s="161"/>
    </row>
    <row r="31" spans="2:22" ht="38.25">
      <c r="B31" s="151" t="s">
        <v>1493</v>
      </c>
      <c r="C31" s="156"/>
      <c r="D31" s="59"/>
      <c r="E31" s="59"/>
      <c r="F31" s="545" t="s">
        <v>1490</v>
      </c>
      <c r="G31" s="214" t="s">
        <v>1126</v>
      </c>
      <c r="H31" s="157" t="s">
        <v>260</v>
      </c>
      <c r="I31" s="157" t="s">
        <v>202</v>
      </c>
      <c r="J31" s="186" t="s">
        <v>1491</v>
      </c>
      <c r="K31" s="157" t="s">
        <v>203</v>
      </c>
      <c r="L31" s="161"/>
      <c r="M31" s="163">
        <v>2320</v>
      </c>
      <c r="N31" s="163">
        <v>622</v>
      </c>
      <c r="O31" s="168">
        <f>L31+M31+N31</f>
        <v>2942</v>
      </c>
      <c r="P31" s="161"/>
      <c r="Q31" s="161"/>
      <c r="R31" s="161"/>
      <c r="T31" s="559">
        <f>M31*1000</f>
        <v>2320000</v>
      </c>
    </row>
    <row r="32" spans="2:22" ht="38.25">
      <c r="B32" s="151" t="s">
        <v>1494</v>
      </c>
      <c r="C32" s="156"/>
      <c r="D32" s="59"/>
      <c r="E32" s="59"/>
      <c r="F32" s="545" t="s">
        <v>1380</v>
      </c>
      <c r="G32" s="214" t="s">
        <v>1126</v>
      </c>
      <c r="H32" s="157" t="s">
        <v>260</v>
      </c>
      <c r="I32" s="157" t="s">
        <v>202</v>
      </c>
      <c r="J32" s="186" t="s">
        <v>230</v>
      </c>
      <c r="K32" s="157" t="s">
        <v>203</v>
      </c>
      <c r="L32" s="161"/>
      <c r="M32" s="163">
        <v>3299</v>
      </c>
      <c r="N32" s="163"/>
      <c r="O32" s="168">
        <f>L32+M32+N32</f>
        <v>3299</v>
      </c>
      <c r="P32" s="161"/>
      <c r="Q32" s="161"/>
      <c r="R32" s="161"/>
    </row>
    <row r="33" spans="2:24">
      <c r="B33" s="150"/>
      <c r="C33" s="156"/>
      <c r="D33" s="59"/>
      <c r="E33" s="59"/>
      <c r="F33" s="59"/>
      <c r="G33" s="190"/>
      <c r="H33" s="157"/>
      <c r="I33" s="157"/>
      <c r="J33" s="157"/>
      <c r="K33" s="157"/>
      <c r="L33" s="161"/>
      <c r="M33" s="161"/>
      <c r="N33" s="163"/>
      <c r="O33" s="161"/>
      <c r="P33" s="161"/>
      <c r="Q33" s="161"/>
      <c r="R33" s="161"/>
    </row>
    <row r="34" spans="2:24" s="486" customFormat="1" ht="33">
      <c r="B34" s="330" t="s">
        <v>204</v>
      </c>
      <c r="C34" s="760" t="s">
        <v>205</v>
      </c>
      <c r="D34" s="760"/>
      <c r="E34" s="760"/>
      <c r="F34" s="760"/>
      <c r="G34" s="342"/>
      <c r="H34" s="323"/>
      <c r="I34" s="323"/>
      <c r="J34" s="541"/>
      <c r="K34" s="322"/>
      <c r="L34" s="321"/>
      <c r="M34" s="321"/>
      <c r="N34" s="321">
        <f>SUM(N36)</f>
        <v>405</v>
      </c>
      <c r="O34" s="321">
        <f>SUM(O36)</f>
        <v>405</v>
      </c>
      <c r="P34" s="323"/>
      <c r="Q34" s="323"/>
      <c r="R34" s="323"/>
      <c r="S34" s="484"/>
      <c r="T34" s="554"/>
      <c r="U34" s="485"/>
    </row>
    <row r="35" spans="2:24" s="494" customFormat="1" ht="27.75" customHeight="1">
      <c r="B35" s="314" t="s">
        <v>1388</v>
      </c>
      <c r="C35" s="503"/>
      <c r="D35" s="488" t="s">
        <v>1465</v>
      </c>
      <c r="E35" s="489"/>
      <c r="F35" s="504"/>
      <c r="G35" s="516"/>
      <c r="H35" s="508"/>
      <c r="I35" s="508"/>
      <c r="J35" s="296" t="s">
        <v>1466</v>
      </c>
      <c r="K35" s="382"/>
      <c r="L35" s="509"/>
      <c r="M35" s="509">
        <v>0</v>
      </c>
      <c r="N35" s="509"/>
      <c r="O35" s="514"/>
      <c r="P35" s="515"/>
      <c r="Q35" s="515"/>
      <c r="R35" s="515"/>
      <c r="S35" s="490">
        <v>1972474</v>
      </c>
      <c r="T35" s="490">
        <v>16789040</v>
      </c>
      <c r="U35" s="490">
        <f>SUM(S35:T35)</f>
        <v>18761514</v>
      </c>
      <c r="V35" s="491">
        <f>U35*0.15</f>
        <v>2814227.1</v>
      </c>
      <c r="W35" s="492">
        <f>U35+V35</f>
        <v>21575741.100000001</v>
      </c>
      <c r="X35" s="493">
        <f>W35/1000</f>
        <v>21575.741100000003</v>
      </c>
    </row>
    <row r="36" spans="2:24" ht="68.25" customHeight="1">
      <c r="B36" s="151" t="s">
        <v>1482</v>
      </c>
      <c r="C36" s="156"/>
      <c r="D36" s="59"/>
      <c r="E36" s="12"/>
      <c r="F36" s="545" t="s">
        <v>1472</v>
      </c>
      <c r="G36" s="214" t="s">
        <v>250</v>
      </c>
      <c r="H36" s="157" t="s">
        <v>260</v>
      </c>
      <c r="I36" s="157" t="s">
        <v>202</v>
      </c>
      <c r="J36" s="186" t="s">
        <v>1473</v>
      </c>
      <c r="K36" s="157" t="s">
        <v>203</v>
      </c>
      <c r="L36" s="161"/>
      <c r="M36" s="163"/>
      <c r="N36" s="163">
        <v>405</v>
      </c>
      <c r="O36" s="168">
        <f>L36+M36+N36</f>
        <v>405</v>
      </c>
      <c r="P36" s="161"/>
      <c r="Q36" s="161"/>
      <c r="R36" s="161"/>
    </row>
    <row r="37" spans="2:24" ht="15" customHeight="1">
      <c r="B37" s="151"/>
      <c r="C37" s="193"/>
      <c r="D37" s="59"/>
      <c r="E37" s="545"/>
      <c r="F37" s="546"/>
      <c r="G37" s="548"/>
      <c r="H37" s="190"/>
      <c r="I37" s="190"/>
      <c r="J37" s="190"/>
      <c r="K37" s="190"/>
      <c r="L37" s="152"/>
      <c r="M37" s="191"/>
      <c r="N37" s="191"/>
      <c r="O37" s="192"/>
      <c r="P37" s="152"/>
      <c r="Q37" s="152"/>
      <c r="R37" s="152"/>
    </row>
    <row r="38" spans="2:24" s="523" customFormat="1" ht="30" customHeight="1">
      <c r="B38" s="330" t="s">
        <v>1118</v>
      </c>
      <c r="C38" s="763" t="s">
        <v>1119</v>
      </c>
      <c r="D38" s="760"/>
      <c r="E38" s="760"/>
      <c r="F38" s="764"/>
      <c r="G38" s="571"/>
      <c r="H38" s="322"/>
      <c r="I38" s="323"/>
      <c r="J38" s="323"/>
      <c r="K38" s="324"/>
      <c r="L38" s="322"/>
      <c r="M38" s="512">
        <f>SUM(M40)</f>
        <v>10</v>
      </c>
      <c r="N38" s="512">
        <f t="shared" ref="N38:O38" si="4">SUM(N40)</f>
        <v>222.59399999999999</v>
      </c>
      <c r="O38" s="512">
        <f t="shared" si="4"/>
        <v>232.59399999999999</v>
      </c>
      <c r="P38" s="512">
        <f>SUM(P40:P54)</f>
        <v>0</v>
      </c>
      <c r="Q38" s="323"/>
      <c r="R38" s="323"/>
      <c r="S38" s="525"/>
      <c r="T38" s="555"/>
    </row>
    <row r="39" spans="2:24" ht="27.75" customHeight="1">
      <c r="B39" s="151" t="s">
        <v>1121</v>
      </c>
      <c r="C39" s="156"/>
      <c r="D39" s="526" t="s">
        <v>1500</v>
      </c>
      <c r="E39" s="545"/>
      <c r="F39" s="161"/>
      <c r="G39" s="546"/>
      <c r="H39" s="157"/>
      <c r="I39" s="157"/>
      <c r="J39" s="157"/>
      <c r="K39" s="157"/>
      <c r="L39" s="161"/>
      <c r="M39" s="163"/>
      <c r="N39" s="163"/>
      <c r="O39" s="168"/>
      <c r="P39" s="161"/>
      <c r="Q39" s="161"/>
      <c r="R39" s="161"/>
    </row>
    <row r="40" spans="2:24" ht="41.25" customHeight="1">
      <c r="B40" s="151" t="s">
        <v>1501</v>
      </c>
      <c r="C40" s="156"/>
      <c r="D40" s="59"/>
      <c r="E40" s="545"/>
      <c r="F40" s="545" t="s">
        <v>1499</v>
      </c>
      <c r="G40" s="214" t="s">
        <v>1502</v>
      </c>
      <c r="H40" s="157" t="s">
        <v>260</v>
      </c>
      <c r="I40" s="157" t="s">
        <v>202</v>
      </c>
      <c r="J40" s="186" t="s">
        <v>1503</v>
      </c>
      <c r="K40" s="157"/>
      <c r="L40" s="161"/>
      <c r="M40" s="163">
        <v>10</v>
      </c>
      <c r="N40" s="163">
        <v>222.59399999999999</v>
      </c>
      <c r="O40" s="168">
        <f>L40+M40+N40</f>
        <v>232.59399999999999</v>
      </c>
      <c r="P40" s="161"/>
      <c r="Q40" s="161"/>
      <c r="R40" s="161"/>
      <c r="T40" s="8">
        <f>N40*1000</f>
        <v>222594</v>
      </c>
    </row>
    <row r="41" spans="2:24" ht="15" customHeight="1">
      <c r="B41" s="151"/>
      <c r="C41" s="156"/>
      <c r="D41" s="59"/>
      <c r="E41" s="545"/>
      <c r="F41" s="546"/>
      <c r="G41" s="546"/>
      <c r="H41" s="157"/>
      <c r="I41" s="157"/>
      <c r="J41" s="157"/>
      <c r="K41" s="157"/>
      <c r="L41" s="161"/>
      <c r="M41" s="163"/>
      <c r="N41" s="163"/>
      <c r="O41" s="168"/>
      <c r="P41" s="161"/>
      <c r="Q41" s="161"/>
      <c r="R41" s="161"/>
    </row>
    <row r="42" spans="2:24" s="503" customFormat="1" ht="33" customHeight="1">
      <c r="B42" s="330" t="s">
        <v>180</v>
      </c>
      <c r="C42" s="763" t="s">
        <v>181</v>
      </c>
      <c r="D42" s="760"/>
      <c r="E42" s="760"/>
      <c r="F42" s="764"/>
      <c r="G42" s="570"/>
      <c r="H42" s="332"/>
      <c r="I42" s="336"/>
      <c r="J42" s="336"/>
      <c r="K42" s="333"/>
      <c r="L42" s="332"/>
      <c r="M42" s="321">
        <f>SUM(M44)</f>
        <v>697.43100000000004</v>
      </c>
      <c r="N42" s="321">
        <f t="shared" ref="N42:O42" si="5">SUM(N44)</f>
        <v>0</v>
      </c>
      <c r="O42" s="321">
        <f t="shared" si="5"/>
        <v>697.43100000000004</v>
      </c>
      <c r="P42" s="321">
        <f>SUM(P44:P78)</f>
        <v>0</v>
      </c>
      <c r="Q42" s="321">
        <f>SUM(Q44:Q78)</f>
        <v>0</v>
      </c>
      <c r="R42" s="321">
        <f>SUM(R44:R78)</f>
        <v>0</v>
      </c>
      <c r="S42" s="527"/>
      <c r="T42" s="51"/>
    </row>
    <row r="43" spans="2:24" ht="27.75" customHeight="1">
      <c r="B43" s="151" t="s">
        <v>1092</v>
      </c>
      <c r="C43" s="156"/>
      <c r="D43" s="521" t="s">
        <v>1495</v>
      </c>
      <c r="E43" s="545"/>
      <c r="F43" s="545"/>
      <c r="G43" s="548"/>
      <c r="H43" s="157"/>
      <c r="I43" s="157"/>
      <c r="J43" s="157"/>
      <c r="K43" s="157"/>
      <c r="L43" s="161"/>
      <c r="M43" s="163"/>
      <c r="N43" s="163"/>
      <c r="O43" s="168"/>
      <c r="P43" s="161"/>
      <c r="Q43" s="161"/>
      <c r="R43" s="161"/>
    </row>
    <row r="44" spans="2:24" ht="38.25" customHeight="1">
      <c r="B44" s="172" t="s">
        <v>1497</v>
      </c>
      <c r="C44" s="173"/>
      <c r="D44" s="174"/>
      <c r="E44" s="547"/>
      <c r="F44" s="547" t="s">
        <v>1496</v>
      </c>
      <c r="G44" s="413" t="s">
        <v>252</v>
      </c>
      <c r="H44" s="175" t="s">
        <v>260</v>
      </c>
      <c r="I44" s="175" t="s">
        <v>202</v>
      </c>
      <c r="J44" s="392" t="s">
        <v>1498</v>
      </c>
      <c r="K44" s="175"/>
      <c r="L44" s="176"/>
      <c r="M44" s="177">
        <v>697.43100000000004</v>
      </c>
      <c r="N44" s="177"/>
      <c r="O44" s="178">
        <f>L44+M44+N44</f>
        <v>697.43100000000004</v>
      </c>
      <c r="P44" s="176"/>
      <c r="Q44" s="176"/>
      <c r="R44" s="176"/>
      <c r="T44" s="8">
        <f>O44*1000</f>
        <v>697431</v>
      </c>
    </row>
    <row r="45" spans="2:24" ht="15" customHeight="1">
      <c r="B45" s="572"/>
      <c r="C45" s="153"/>
      <c r="D45" s="154"/>
      <c r="E45" s="573"/>
      <c r="F45" s="573"/>
      <c r="G45" s="574"/>
      <c r="H45" s="155"/>
      <c r="I45" s="155"/>
      <c r="J45" s="155"/>
      <c r="K45" s="155"/>
      <c r="L45" s="160"/>
      <c r="M45" s="167"/>
      <c r="N45" s="167"/>
      <c r="O45" s="575"/>
      <c r="P45" s="160"/>
      <c r="Q45" s="160"/>
      <c r="R45" s="160"/>
    </row>
    <row r="46" spans="2:24">
      <c r="B46" s="150" t="s">
        <v>215</v>
      </c>
      <c r="C46" s="156"/>
      <c r="D46" s="59"/>
      <c r="E46" s="545"/>
      <c r="F46" s="545"/>
      <c r="G46" s="548"/>
      <c r="H46" s="157"/>
      <c r="I46" s="157"/>
      <c r="J46" s="157"/>
      <c r="K46" s="157"/>
      <c r="L46" s="161"/>
      <c r="M46" s="163"/>
      <c r="N46" s="163"/>
      <c r="O46" s="168"/>
      <c r="P46" s="161"/>
      <c r="Q46" s="161"/>
      <c r="R46" s="161"/>
    </row>
    <row r="47" spans="2:24" s="182" customFormat="1" ht="33">
      <c r="B47" s="330" t="s">
        <v>188</v>
      </c>
      <c r="C47" s="338" t="s">
        <v>189</v>
      </c>
      <c r="D47" s="505"/>
      <c r="E47" s="338"/>
      <c r="F47" s="338"/>
      <c r="G47" s="326"/>
      <c r="H47" s="339"/>
      <c r="I47" s="322"/>
      <c r="J47" s="322"/>
      <c r="K47" s="541"/>
      <c r="L47" s="322"/>
      <c r="M47" s="511">
        <f>SUM(M49:M50)</f>
        <v>26985.05</v>
      </c>
      <c r="N47" s="511">
        <f t="shared" ref="N47:O47" si="6">SUM(N49:N50)</f>
        <v>0</v>
      </c>
      <c r="O47" s="511">
        <f t="shared" si="6"/>
        <v>26985.05</v>
      </c>
      <c r="P47" s="511"/>
      <c r="Q47" s="511"/>
      <c r="R47" s="511"/>
      <c r="S47" s="495"/>
      <c r="T47" s="496"/>
      <c r="U47" s="496"/>
      <c r="V47" s="496"/>
      <c r="W47" s="497"/>
    </row>
    <row r="48" spans="2:24" ht="24.75" customHeight="1">
      <c r="B48" s="307" t="s">
        <v>374</v>
      </c>
      <c r="C48" s="156"/>
      <c r="D48" s="498" t="s">
        <v>1467</v>
      </c>
      <c r="E48" s="545"/>
      <c r="F48" s="545"/>
      <c r="G48" s="548"/>
      <c r="H48" s="157"/>
      <c r="I48" s="157"/>
      <c r="J48" s="157"/>
      <c r="K48" s="157"/>
      <c r="L48" s="161"/>
      <c r="M48" s="163"/>
      <c r="N48" s="163"/>
      <c r="O48" s="168"/>
      <c r="P48" s="161"/>
      <c r="Q48" s="161"/>
      <c r="R48" s="161"/>
    </row>
    <row r="49" spans="2:22" ht="41.25" customHeight="1">
      <c r="B49" s="307" t="s">
        <v>1483</v>
      </c>
      <c r="C49" s="156"/>
      <c r="D49" s="59"/>
      <c r="E49" s="545"/>
      <c r="F49" s="545" t="s">
        <v>1468</v>
      </c>
      <c r="G49" s="214" t="s">
        <v>253</v>
      </c>
      <c r="H49" s="157" t="s">
        <v>260</v>
      </c>
      <c r="I49" s="157" t="s">
        <v>202</v>
      </c>
      <c r="J49" s="546" t="s">
        <v>1469</v>
      </c>
      <c r="K49" s="157" t="s">
        <v>203</v>
      </c>
      <c r="L49" s="161"/>
      <c r="M49" s="163">
        <v>14585.05</v>
      </c>
      <c r="N49" s="163"/>
      <c r="O49" s="168">
        <f t="shared" ref="O49:O50" si="7">L49+M49+N49</f>
        <v>14585.05</v>
      </c>
      <c r="P49" s="161"/>
      <c r="Q49" s="161"/>
      <c r="R49" s="161"/>
    </row>
    <row r="50" spans="2:22" ht="42.75" customHeight="1">
      <c r="B50" s="307" t="s">
        <v>1484</v>
      </c>
      <c r="C50" s="156"/>
      <c r="D50" s="59"/>
      <c r="E50" s="545"/>
      <c r="F50" s="545" t="s">
        <v>1471</v>
      </c>
      <c r="G50" s="214" t="s">
        <v>253</v>
      </c>
      <c r="H50" s="157" t="s">
        <v>260</v>
      </c>
      <c r="I50" s="157" t="s">
        <v>202</v>
      </c>
      <c r="J50" s="546" t="s">
        <v>1470</v>
      </c>
      <c r="K50" s="157" t="s">
        <v>203</v>
      </c>
      <c r="L50" s="161"/>
      <c r="M50" s="163">
        <v>12400</v>
      </c>
      <c r="N50" s="163"/>
      <c r="O50" s="168">
        <f t="shared" si="7"/>
        <v>12400</v>
      </c>
      <c r="P50" s="161"/>
      <c r="Q50" s="161"/>
      <c r="R50" s="161"/>
    </row>
    <row r="51" spans="2:22" ht="15" customHeight="1">
      <c r="B51" s="151"/>
      <c r="C51" s="156"/>
      <c r="D51" s="59"/>
      <c r="E51" s="545"/>
      <c r="F51" s="545"/>
      <c r="G51" s="548"/>
      <c r="H51" s="157"/>
      <c r="I51" s="157"/>
      <c r="J51" s="157"/>
      <c r="K51" s="157"/>
      <c r="L51" s="161"/>
      <c r="M51" s="163"/>
      <c r="N51" s="163"/>
      <c r="O51" s="168"/>
      <c r="P51" s="161"/>
      <c r="Q51" s="161"/>
      <c r="R51" s="161"/>
    </row>
    <row r="52" spans="2:22" customFormat="1" ht="33" customHeight="1">
      <c r="B52" s="330" t="s">
        <v>1474</v>
      </c>
      <c r="C52" s="763" t="s">
        <v>1475</v>
      </c>
      <c r="D52" s="760"/>
      <c r="E52" s="760"/>
      <c r="F52" s="764"/>
      <c r="G52" s="500"/>
      <c r="H52" s="327"/>
      <c r="I52" s="328"/>
      <c r="J52" s="328"/>
      <c r="K52" s="329"/>
      <c r="L52" s="327"/>
      <c r="M52" s="321">
        <f>SUM(M54)</f>
        <v>1821.6</v>
      </c>
      <c r="N52" s="321">
        <f t="shared" ref="N52:O52" si="8">SUM(N54)</f>
        <v>0</v>
      </c>
      <c r="O52" s="321">
        <f t="shared" si="8"/>
        <v>1821.6</v>
      </c>
      <c r="P52" s="513">
        <f>SUM(P54:P90)</f>
        <v>0</v>
      </c>
      <c r="Q52" s="321">
        <f>SUM(Q53:Q93)</f>
        <v>0</v>
      </c>
      <c r="R52" s="328"/>
      <c r="S52" s="499"/>
      <c r="T52" s="556"/>
      <c r="U52" s="486"/>
      <c r="V52" s="486"/>
    </row>
    <row r="53" spans="2:22" ht="27.75" customHeight="1">
      <c r="B53" s="307" t="s">
        <v>1477</v>
      </c>
      <c r="C53" s="156"/>
      <c r="D53" s="59"/>
      <c r="E53" s="766" t="s">
        <v>1476</v>
      </c>
      <c r="F53" s="766"/>
      <c r="G53" s="519"/>
      <c r="H53" s="157"/>
      <c r="I53" s="157"/>
      <c r="J53" s="157"/>
      <c r="K53" s="157"/>
      <c r="L53" s="161"/>
      <c r="M53" s="163"/>
      <c r="N53" s="163"/>
      <c r="O53" s="168"/>
      <c r="P53" s="161"/>
      <c r="Q53" s="161"/>
      <c r="R53" s="161"/>
    </row>
    <row r="54" spans="2:22" ht="41.25" customHeight="1">
      <c r="B54" s="307" t="s">
        <v>1485</v>
      </c>
      <c r="C54" s="156"/>
      <c r="D54" s="59"/>
      <c r="E54" s="545"/>
      <c r="F54" s="545" t="s">
        <v>1478</v>
      </c>
      <c r="G54" s="214" t="s">
        <v>1479</v>
      </c>
      <c r="H54" s="157" t="s">
        <v>260</v>
      </c>
      <c r="I54" s="157" t="s">
        <v>202</v>
      </c>
      <c r="J54" s="550" t="s">
        <v>1145</v>
      </c>
      <c r="K54" s="157" t="s">
        <v>203</v>
      </c>
      <c r="L54" s="510"/>
      <c r="M54" s="163">
        <v>1821.6</v>
      </c>
      <c r="N54" s="163"/>
      <c r="O54" s="168">
        <f t="shared" ref="O54" si="9">L54+M54+N54</f>
        <v>1821.6</v>
      </c>
      <c r="P54" s="161"/>
      <c r="Q54" s="161"/>
      <c r="R54" s="161"/>
    </row>
    <row r="55" spans="2:22" ht="15" customHeight="1">
      <c r="B55" s="307"/>
      <c r="C55" s="193"/>
      <c r="D55" s="59"/>
      <c r="E55" s="545"/>
      <c r="F55" s="546"/>
      <c r="G55" s="214"/>
      <c r="H55" s="190"/>
      <c r="I55" s="190"/>
      <c r="J55" s="190"/>
      <c r="K55" s="190"/>
      <c r="L55" s="576"/>
      <c r="M55" s="191"/>
      <c r="N55" s="191"/>
      <c r="O55" s="192"/>
      <c r="P55" s="152"/>
      <c r="Q55" s="152"/>
      <c r="R55" s="152"/>
    </row>
    <row r="56" spans="2:22" ht="15" customHeight="1">
      <c r="B56" s="150" t="s">
        <v>216</v>
      </c>
      <c r="C56" s="156"/>
      <c r="D56" s="59"/>
      <c r="E56" s="545"/>
      <c r="F56" s="545"/>
      <c r="G56" s="548"/>
      <c r="H56" s="157"/>
      <c r="I56" s="157"/>
      <c r="J56" s="157"/>
      <c r="K56" s="157"/>
      <c r="L56" s="161"/>
      <c r="M56" s="163"/>
      <c r="N56" s="163"/>
      <c r="O56" s="168"/>
      <c r="P56" s="161"/>
      <c r="Q56" s="161"/>
      <c r="R56" s="161"/>
    </row>
    <row r="57" spans="2:22" s="528" customFormat="1" ht="33">
      <c r="B57" s="330" t="s">
        <v>873</v>
      </c>
      <c r="C57" s="338" t="s">
        <v>874</v>
      </c>
      <c r="D57" s="552"/>
      <c r="E57" s="338"/>
      <c r="F57" s="323"/>
      <c r="G57" s="323"/>
      <c r="H57" s="339"/>
      <c r="I57" s="322"/>
      <c r="J57" s="322"/>
      <c r="K57" s="541"/>
      <c r="L57" s="322"/>
      <c r="M57" s="511">
        <f>SUM(M59:M65)</f>
        <v>212.98099999999999</v>
      </c>
      <c r="N57" s="511">
        <f>SUM(N59:N65)</f>
        <v>9696.7276099999999</v>
      </c>
      <c r="O57" s="511">
        <f>SUM(O59:O65)</f>
        <v>9909.7086099999997</v>
      </c>
      <c r="P57" s="511">
        <f>SUM(P59:P270)</f>
        <v>0</v>
      </c>
      <c r="Q57" s="511">
        <f>SUM(Q59:Q270)</f>
        <v>0</v>
      </c>
      <c r="R57" s="341"/>
      <c r="S57" s="529"/>
      <c r="T57" s="557">
        <f>50000000/1015</f>
        <v>49261.083743842362</v>
      </c>
    </row>
    <row r="58" spans="2:22" ht="27" customHeight="1">
      <c r="B58" s="151" t="s">
        <v>876</v>
      </c>
      <c r="C58" s="156"/>
      <c r="D58" s="771" t="s">
        <v>1504</v>
      </c>
      <c r="E58" s="771"/>
      <c r="F58" s="772"/>
      <c r="G58" s="548"/>
      <c r="H58" s="157"/>
      <c r="I58" s="157"/>
      <c r="J58" s="157"/>
      <c r="K58" s="157"/>
      <c r="L58" s="161"/>
      <c r="M58" s="163"/>
      <c r="N58" s="163"/>
      <c r="O58" s="168"/>
      <c r="P58" s="161"/>
      <c r="Q58" s="161"/>
      <c r="R58" s="161"/>
    </row>
    <row r="59" spans="2:22" ht="41.25" customHeight="1">
      <c r="B59" s="151" t="s">
        <v>1506</v>
      </c>
      <c r="C59" s="156"/>
      <c r="D59" s="59"/>
      <c r="E59" s="773" t="s">
        <v>1505</v>
      </c>
      <c r="F59" s="774"/>
      <c r="G59" s="214" t="s">
        <v>1129</v>
      </c>
      <c r="H59" s="157" t="s">
        <v>260</v>
      </c>
      <c r="I59" s="157" t="s">
        <v>202</v>
      </c>
      <c r="J59" s="546" t="s">
        <v>1510</v>
      </c>
      <c r="K59" s="157" t="s">
        <v>203</v>
      </c>
      <c r="L59" s="161"/>
      <c r="M59" s="163"/>
      <c r="N59" s="163">
        <v>2500</v>
      </c>
      <c r="O59" s="168">
        <f t="shared" ref="O59:O65" si="10">L59+M59+N59</f>
        <v>2500</v>
      </c>
      <c r="P59" s="161"/>
      <c r="Q59" s="161"/>
      <c r="R59" s="161"/>
      <c r="T59" s="8">
        <f t="shared" ref="T59:T61" si="11">N59*1000</f>
        <v>2500000</v>
      </c>
    </row>
    <row r="60" spans="2:22" ht="41.25" customHeight="1">
      <c r="B60" s="151" t="s">
        <v>1507</v>
      </c>
      <c r="C60" s="156"/>
      <c r="D60" s="59"/>
      <c r="E60" s="773" t="s">
        <v>1511</v>
      </c>
      <c r="F60" s="774"/>
      <c r="G60" s="214" t="s">
        <v>1129</v>
      </c>
      <c r="H60" s="157" t="s">
        <v>260</v>
      </c>
      <c r="I60" s="157" t="s">
        <v>202</v>
      </c>
      <c r="J60" s="546" t="s">
        <v>1512</v>
      </c>
      <c r="K60" s="157" t="s">
        <v>203</v>
      </c>
      <c r="L60" s="161"/>
      <c r="M60" s="163"/>
      <c r="N60" s="163">
        <v>482.79561000000001</v>
      </c>
      <c r="O60" s="168">
        <f t="shared" si="10"/>
        <v>482.79561000000001</v>
      </c>
      <c r="P60" s="161"/>
      <c r="Q60" s="161"/>
      <c r="R60" s="161"/>
      <c r="T60" s="8">
        <f t="shared" si="11"/>
        <v>482795.61</v>
      </c>
    </row>
    <row r="61" spans="2:22" ht="41.25" customHeight="1">
      <c r="B61" s="172" t="s">
        <v>1508</v>
      </c>
      <c r="C61" s="173"/>
      <c r="D61" s="174"/>
      <c r="E61" s="777" t="s">
        <v>1513</v>
      </c>
      <c r="F61" s="778"/>
      <c r="G61" s="413" t="s">
        <v>1129</v>
      </c>
      <c r="H61" s="175" t="s">
        <v>260</v>
      </c>
      <c r="I61" s="175" t="s">
        <v>202</v>
      </c>
      <c r="J61" s="580" t="s">
        <v>1514</v>
      </c>
      <c r="K61" s="175" t="s">
        <v>203</v>
      </c>
      <c r="L61" s="176"/>
      <c r="M61" s="177"/>
      <c r="N61" s="177">
        <v>1195</v>
      </c>
      <c r="O61" s="178">
        <f t="shared" si="10"/>
        <v>1195</v>
      </c>
      <c r="P61" s="176"/>
      <c r="Q61" s="176"/>
      <c r="R61" s="176"/>
      <c r="T61" s="8">
        <f t="shared" si="11"/>
        <v>1195000</v>
      </c>
    </row>
    <row r="62" spans="2:22" ht="41.25" customHeight="1">
      <c r="B62" s="572" t="s">
        <v>1515</v>
      </c>
      <c r="C62" s="153"/>
      <c r="D62" s="154"/>
      <c r="E62" s="809" t="s">
        <v>1516</v>
      </c>
      <c r="F62" s="810"/>
      <c r="G62" s="582" t="s">
        <v>1129</v>
      </c>
      <c r="H62" s="155" t="s">
        <v>260</v>
      </c>
      <c r="I62" s="155" t="s">
        <v>202</v>
      </c>
      <c r="J62" s="583" t="s">
        <v>1517</v>
      </c>
      <c r="K62" s="155" t="s">
        <v>203</v>
      </c>
      <c r="L62" s="160"/>
      <c r="M62" s="167"/>
      <c r="N62" s="167">
        <v>1744.8</v>
      </c>
      <c r="O62" s="575">
        <f t="shared" si="10"/>
        <v>1744.8</v>
      </c>
      <c r="P62" s="160"/>
      <c r="Q62" s="160"/>
      <c r="R62" s="160"/>
      <c r="T62" s="8">
        <f>N62*1000</f>
        <v>1744800</v>
      </c>
    </row>
    <row r="63" spans="2:22" ht="41.25" customHeight="1">
      <c r="B63" s="151" t="s">
        <v>1518</v>
      </c>
      <c r="C63" s="156"/>
      <c r="D63" s="2"/>
      <c r="E63" s="549" t="s">
        <v>1519</v>
      </c>
      <c r="F63" s="546"/>
      <c r="G63" s="214" t="s">
        <v>1129</v>
      </c>
      <c r="H63" s="157" t="s">
        <v>260</v>
      </c>
      <c r="I63" s="157" t="s">
        <v>202</v>
      </c>
      <c r="J63" s="546" t="s">
        <v>1520</v>
      </c>
      <c r="K63" s="157" t="s">
        <v>203</v>
      </c>
      <c r="L63" s="161"/>
      <c r="M63" s="163"/>
      <c r="N63" s="163">
        <v>3268</v>
      </c>
      <c r="O63" s="168">
        <f t="shared" si="10"/>
        <v>3268</v>
      </c>
      <c r="P63" s="161"/>
      <c r="Q63" s="161"/>
      <c r="R63" s="161"/>
      <c r="T63" s="8">
        <f>N63*1000</f>
        <v>3268000</v>
      </c>
    </row>
    <row r="64" spans="2:22" ht="41.25" customHeight="1">
      <c r="B64" s="151" t="s">
        <v>1521</v>
      </c>
      <c r="C64" s="156"/>
      <c r="D64" s="2"/>
      <c r="E64" s="549" t="s">
        <v>1523</v>
      </c>
      <c r="F64" s="546"/>
      <c r="G64" s="214" t="s">
        <v>1129</v>
      </c>
      <c r="H64" s="157" t="s">
        <v>260</v>
      </c>
      <c r="I64" s="157" t="s">
        <v>202</v>
      </c>
      <c r="J64" s="546" t="s">
        <v>1524</v>
      </c>
      <c r="K64" s="157" t="s">
        <v>203</v>
      </c>
      <c r="L64" s="161"/>
      <c r="M64" s="163"/>
      <c r="N64" s="163">
        <v>506.13200000000001</v>
      </c>
      <c r="O64" s="168">
        <f t="shared" si="10"/>
        <v>506.13200000000001</v>
      </c>
      <c r="P64" s="161"/>
      <c r="Q64" s="161"/>
      <c r="R64" s="161"/>
      <c r="T64" s="8">
        <f>N64*1000</f>
        <v>506132</v>
      </c>
    </row>
    <row r="65" spans="2:20" ht="41.25" customHeight="1">
      <c r="B65" s="151" t="s">
        <v>1522</v>
      </c>
      <c r="C65" s="156"/>
      <c r="D65" s="59"/>
      <c r="E65" s="773" t="s">
        <v>1571</v>
      </c>
      <c r="F65" s="774"/>
      <c r="G65" s="214" t="s">
        <v>1129</v>
      </c>
      <c r="H65" s="157" t="s">
        <v>260</v>
      </c>
      <c r="I65" s="157" t="s">
        <v>202</v>
      </c>
      <c r="J65" s="550" t="s">
        <v>1145</v>
      </c>
      <c r="K65" s="157" t="s">
        <v>203</v>
      </c>
      <c r="L65" s="510"/>
      <c r="M65" s="163">
        <v>212.98099999999999</v>
      </c>
      <c r="N65" s="163"/>
      <c r="O65" s="168">
        <f t="shared" si="10"/>
        <v>212.98099999999999</v>
      </c>
      <c r="P65" s="161"/>
      <c r="Q65" s="161"/>
      <c r="R65" s="161"/>
      <c r="T65" s="8">
        <f>M65*1000</f>
        <v>212981</v>
      </c>
    </row>
    <row r="66" spans="2:20" ht="15" customHeight="1">
      <c r="B66" s="150"/>
      <c r="C66" s="156"/>
      <c r="D66" s="59"/>
      <c r="E66" s="545"/>
      <c r="F66" s="545"/>
      <c r="G66" s="548"/>
      <c r="H66" s="157"/>
      <c r="I66" s="157"/>
      <c r="J66" s="157"/>
      <c r="K66" s="157"/>
      <c r="L66" s="161"/>
      <c r="M66" s="163"/>
      <c r="N66" s="163"/>
      <c r="O66" s="168"/>
      <c r="P66" s="161"/>
      <c r="Q66" s="161"/>
      <c r="R66" s="161"/>
    </row>
    <row r="67" spans="2:20" ht="33" customHeight="1">
      <c r="B67" s="330" t="s">
        <v>288</v>
      </c>
      <c r="C67" s="760" t="s">
        <v>289</v>
      </c>
      <c r="D67" s="760"/>
      <c r="E67" s="760"/>
      <c r="F67" s="764"/>
      <c r="G67" s="343"/>
      <c r="H67" s="343"/>
      <c r="I67" s="343"/>
      <c r="J67" s="333"/>
      <c r="K67" s="343"/>
      <c r="L67" s="560"/>
      <c r="M67" s="560">
        <f>SUM(M69)</f>
        <v>520.65</v>
      </c>
      <c r="N67" s="560">
        <f t="shared" ref="N67:O67" si="12">SUM(N69)</f>
        <v>0</v>
      </c>
      <c r="O67" s="560">
        <f t="shared" si="12"/>
        <v>520.65</v>
      </c>
      <c r="P67" s="560"/>
      <c r="Q67" s="333"/>
      <c r="R67" s="561"/>
    </row>
    <row r="68" spans="2:20" ht="27.75" customHeight="1">
      <c r="B68" s="151" t="s">
        <v>611</v>
      </c>
      <c r="C68" s="562"/>
      <c r="D68" s="563" t="s">
        <v>1534</v>
      </c>
      <c r="E68" s="564"/>
      <c r="F68" s="564"/>
      <c r="G68" s="548"/>
      <c r="H68" s="157"/>
      <c r="I68" s="157"/>
      <c r="J68" s="157"/>
      <c r="K68" s="157"/>
      <c r="L68" s="161"/>
      <c r="M68" s="163"/>
      <c r="N68" s="163"/>
      <c r="O68" s="168"/>
      <c r="P68" s="161"/>
      <c r="Q68" s="161"/>
      <c r="R68" s="161"/>
    </row>
    <row r="69" spans="2:20" ht="39" customHeight="1">
      <c r="B69" s="151" t="s">
        <v>1536</v>
      </c>
      <c r="C69" s="565"/>
      <c r="D69" s="563"/>
      <c r="E69" s="811" t="s">
        <v>1535</v>
      </c>
      <c r="F69" s="812"/>
      <c r="G69" s="214" t="s">
        <v>296</v>
      </c>
      <c r="H69" s="157" t="s">
        <v>260</v>
      </c>
      <c r="I69" s="157" t="s">
        <v>202</v>
      </c>
      <c r="J69" s="546" t="s">
        <v>1537</v>
      </c>
      <c r="K69" s="157" t="s">
        <v>203</v>
      </c>
      <c r="L69" s="161"/>
      <c r="M69" s="163">
        <v>520.65</v>
      </c>
      <c r="N69" s="163"/>
      <c r="O69" s="168">
        <f t="shared" ref="O69" si="13">L69+M69+N69</f>
        <v>520.65</v>
      </c>
      <c r="P69" s="161"/>
      <c r="Q69" s="161"/>
      <c r="R69" s="161"/>
      <c r="T69" s="8">
        <f>M69*1000</f>
        <v>520650</v>
      </c>
    </row>
    <row r="70" spans="2:20" ht="15" customHeight="1">
      <c r="B70" s="150"/>
      <c r="C70" s="156"/>
      <c r="D70" s="59"/>
      <c r="E70" s="545"/>
      <c r="F70" s="545"/>
      <c r="G70" s="548"/>
      <c r="H70" s="157"/>
      <c r="I70" s="157"/>
      <c r="J70" s="157"/>
      <c r="K70" s="157"/>
      <c r="L70" s="161"/>
      <c r="M70" s="163"/>
      <c r="N70" s="163"/>
      <c r="O70" s="168"/>
      <c r="P70" s="161"/>
      <c r="Q70" s="161"/>
      <c r="R70" s="161"/>
    </row>
    <row r="71" spans="2:20" customFormat="1" ht="33">
      <c r="B71" s="330" t="s">
        <v>210</v>
      </c>
      <c r="C71" s="507"/>
      <c r="D71" s="338" t="s">
        <v>211</v>
      </c>
      <c r="E71" s="338"/>
      <c r="F71" s="338"/>
      <c r="G71" s="326"/>
      <c r="H71" s="339"/>
      <c r="I71" s="322"/>
      <c r="J71" s="322"/>
      <c r="K71" s="324"/>
      <c r="L71" s="322"/>
      <c r="M71" s="512">
        <f>SUM(M73)</f>
        <v>536.25735999999995</v>
      </c>
      <c r="N71" s="512">
        <f t="shared" ref="N71:O71" si="14">SUM(N73)</f>
        <v>0</v>
      </c>
      <c r="O71" s="512">
        <f t="shared" si="14"/>
        <v>536.25735999999995</v>
      </c>
      <c r="P71" s="512">
        <f t="shared" ref="P71:Q71" si="15">SUM(P73:P89)</f>
        <v>0</v>
      </c>
      <c r="Q71" s="512">
        <f t="shared" si="15"/>
        <v>0</v>
      </c>
      <c r="R71" s="512"/>
      <c r="S71" s="487"/>
      <c r="T71" s="215"/>
    </row>
    <row r="72" spans="2:20" ht="30" customHeight="1">
      <c r="B72" s="151" t="s">
        <v>1138</v>
      </c>
      <c r="C72" s="156"/>
      <c r="D72" s="59"/>
      <c r="E72" s="765" t="s">
        <v>1481</v>
      </c>
      <c r="F72" s="765"/>
      <c r="G72" s="548"/>
      <c r="H72" s="157"/>
      <c r="I72" s="157"/>
      <c r="J72" s="157"/>
      <c r="K72" s="157"/>
      <c r="L72" s="161"/>
      <c r="M72" s="163"/>
      <c r="N72" s="163"/>
      <c r="O72" s="168"/>
      <c r="P72" s="161"/>
      <c r="Q72" s="161"/>
      <c r="R72" s="161"/>
    </row>
    <row r="73" spans="2:20" ht="38.25" customHeight="1">
      <c r="B73" s="151" t="s">
        <v>1486</v>
      </c>
      <c r="C73" s="156"/>
      <c r="D73" s="59"/>
      <c r="E73" s="545"/>
      <c r="F73" s="545" t="s">
        <v>1478</v>
      </c>
      <c r="G73" s="214" t="s">
        <v>1137</v>
      </c>
      <c r="H73" s="157" t="s">
        <v>260</v>
      </c>
      <c r="I73" s="157" t="s">
        <v>202</v>
      </c>
      <c r="J73" s="550" t="s">
        <v>1145</v>
      </c>
      <c r="K73" s="157" t="s">
        <v>203</v>
      </c>
      <c r="L73" s="161"/>
      <c r="M73" s="163">
        <v>536.25735999999995</v>
      </c>
      <c r="N73" s="163"/>
      <c r="O73" s="168">
        <f t="shared" ref="O73" si="16">L73+M73+N73</f>
        <v>536.25735999999995</v>
      </c>
      <c r="P73" s="161"/>
      <c r="Q73" s="161"/>
      <c r="R73" s="161"/>
      <c r="T73" s="8">
        <f>O73*1000</f>
        <v>536257.36</v>
      </c>
    </row>
    <row r="74" spans="2:20" ht="15" customHeight="1">
      <c r="B74" s="172"/>
      <c r="C74" s="173"/>
      <c r="D74" s="174"/>
      <c r="E74" s="579"/>
      <c r="F74" s="579"/>
      <c r="G74" s="188"/>
      <c r="H74" s="175"/>
      <c r="I74" s="175"/>
      <c r="J74" s="390"/>
      <c r="K74" s="175"/>
      <c r="L74" s="176"/>
      <c r="M74" s="177"/>
      <c r="N74" s="177"/>
      <c r="O74" s="178"/>
      <c r="P74" s="176"/>
      <c r="Q74" s="176"/>
      <c r="R74" s="176"/>
    </row>
    <row r="75" spans="2:20" ht="15" customHeight="1">
      <c r="B75" s="149" t="s">
        <v>217</v>
      </c>
      <c r="C75" s="153"/>
      <c r="D75" s="154"/>
      <c r="E75" s="573"/>
      <c r="F75" s="573"/>
      <c r="G75" s="574"/>
      <c r="H75" s="155"/>
      <c r="I75" s="155"/>
      <c r="J75" s="577"/>
      <c r="K75" s="155"/>
      <c r="L75" s="160"/>
      <c r="M75" s="167"/>
      <c r="N75" s="167"/>
      <c r="O75" s="575"/>
      <c r="P75" s="160"/>
      <c r="Q75" s="160"/>
      <c r="R75" s="160"/>
    </row>
    <row r="76" spans="2:20" s="501" customFormat="1" ht="32.25" customHeight="1">
      <c r="B76" s="330" t="s">
        <v>212</v>
      </c>
      <c r="C76" s="760" t="s">
        <v>213</v>
      </c>
      <c r="D76" s="760"/>
      <c r="E76" s="760"/>
      <c r="F76" s="760"/>
      <c r="G76" s="500"/>
      <c r="H76" s="323"/>
      <c r="I76" s="323"/>
      <c r="J76" s="578"/>
      <c r="K76" s="322"/>
      <c r="L76" s="321">
        <f>SUM(L78:L101)</f>
        <v>0</v>
      </c>
      <c r="M76" s="321">
        <f>SUM(M78)</f>
        <v>840</v>
      </c>
      <c r="N76" s="321">
        <f t="shared" ref="N76:O76" si="17">SUM(N78)</f>
        <v>0</v>
      </c>
      <c r="O76" s="321">
        <f t="shared" si="17"/>
        <v>840</v>
      </c>
      <c r="P76" s="321">
        <f t="shared" ref="P76" si="18">SUM(P78:P101)</f>
        <v>0</v>
      </c>
      <c r="Q76" s="321">
        <f>SUM(Q78:Q96)</f>
        <v>0</v>
      </c>
      <c r="R76" s="322"/>
      <c r="T76" s="558"/>
    </row>
    <row r="77" spans="2:20" ht="29.25" customHeight="1">
      <c r="B77" s="307" t="s">
        <v>1422</v>
      </c>
      <c r="C77" s="506"/>
      <c r="D77" s="498" t="s">
        <v>1480</v>
      </c>
      <c r="E77" s="545"/>
      <c r="F77" s="545"/>
      <c r="G77" s="548"/>
      <c r="H77" s="157"/>
      <c r="I77" s="157"/>
      <c r="J77" s="550"/>
      <c r="K77" s="157"/>
      <c r="L77" s="161"/>
      <c r="M77" s="163"/>
      <c r="N77" s="163"/>
      <c r="O77" s="168"/>
      <c r="P77" s="161"/>
      <c r="Q77" s="161"/>
      <c r="R77" s="161"/>
    </row>
    <row r="78" spans="2:20" ht="37.5" customHeight="1">
      <c r="B78" s="307" t="s">
        <v>1487</v>
      </c>
      <c r="C78" s="156"/>
      <c r="D78" s="59"/>
      <c r="E78" s="545"/>
      <c r="F78" s="545" t="s">
        <v>1478</v>
      </c>
      <c r="G78" s="214" t="s">
        <v>1420</v>
      </c>
      <c r="H78" s="157" t="s">
        <v>260</v>
      </c>
      <c r="I78" s="157" t="s">
        <v>202</v>
      </c>
      <c r="J78" s="550" t="s">
        <v>1145</v>
      </c>
      <c r="K78" s="157" t="s">
        <v>203</v>
      </c>
      <c r="L78" s="161"/>
      <c r="M78" s="163">
        <v>840</v>
      </c>
      <c r="N78" s="163"/>
      <c r="O78" s="168">
        <f t="shared" ref="O78" si="19">L78+M78+N78</f>
        <v>840</v>
      </c>
      <c r="P78" s="161"/>
      <c r="Q78" s="161"/>
      <c r="R78" s="161"/>
    </row>
    <row r="79" spans="2:20" ht="15" customHeight="1">
      <c r="B79" s="151"/>
      <c r="C79" s="156"/>
      <c r="D79" s="59"/>
      <c r="E79" s="545"/>
      <c r="F79" s="545"/>
      <c r="G79" s="548"/>
      <c r="H79" s="157"/>
      <c r="I79" s="157"/>
      <c r="J79" s="157"/>
      <c r="K79" s="157"/>
      <c r="L79" s="161"/>
      <c r="M79" s="163"/>
      <c r="N79" s="163"/>
      <c r="O79" s="168"/>
      <c r="P79" s="161"/>
      <c r="Q79" s="161"/>
      <c r="R79" s="161"/>
    </row>
    <row r="80" spans="2:20" ht="15" customHeight="1">
      <c r="B80" s="172"/>
      <c r="C80" s="173"/>
      <c r="D80" s="174"/>
      <c r="E80" s="547"/>
      <c r="F80" s="547"/>
      <c r="G80" s="188"/>
      <c r="H80" s="175"/>
      <c r="I80" s="175"/>
      <c r="J80" s="175"/>
      <c r="K80" s="175"/>
      <c r="L80" s="176"/>
      <c r="M80" s="177"/>
      <c r="N80" s="177"/>
      <c r="O80" s="178"/>
      <c r="P80" s="176"/>
      <c r="Q80" s="176"/>
      <c r="R80" s="176"/>
    </row>
    <row r="81" spans="2:16" ht="15" customHeight="1">
      <c r="B81" s="145"/>
      <c r="E81" s="551"/>
      <c r="F81" s="551"/>
      <c r="G81" s="551"/>
      <c r="M81" s="8"/>
      <c r="O81" s="46"/>
    </row>
    <row r="82" spans="2:16" ht="15" customHeight="1">
      <c r="B82" s="145"/>
      <c r="E82" s="551"/>
      <c r="F82" s="551"/>
      <c r="G82" s="551"/>
      <c r="M82" s="8"/>
      <c r="O82" s="46"/>
    </row>
    <row r="83" spans="2:16" ht="15" customHeight="1">
      <c r="B83" s="145"/>
      <c r="E83" s="551"/>
      <c r="F83" s="551"/>
      <c r="G83" s="551"/>
      <c r="M83" s="8"/>
      <c r="O83" s="46"/>
    </row>
    <row r="84" spans="2:16" ht="15" customHeight="1">
      <c r="B84" s="145"/>
      <c r="E84" s="551"/>
      <c r="F84" s="551"/>
      <c r="G84" s="551"/>
      <c r="M84" s="8"/>
      <c r="O84" s="46"/>
    </row>
    <row r="85" spans="2:16" ht="15" customHeight="1">
      <c r="B85" s="520" t="s">
        <v>135</v>
      </c>
      <c r="C85" s="182"/>
      <c r="D85" s="182"/>
      <c r="E85" s="182"/>
      <c r="F85" s="182"/>
      <c r="G85" s="182"/>
      <c r="H85" s="182"/>
      <c r="I85" s="182"/>
      <c r="J85" s="182"/>
      <c r="K85" s="182"/>
      <c r="L85" s="544"/>
      <c r="M85" s="182" t="s">
        <v>218</v>
      </c>
      <c r="N85" s="182"/>
      <c r="O85" s="182"/>
      <c r="P85" s="182"/>
    </row>
    <row r="86" spans="2:16" ht="15" customHeight="1">
      <c r="B86" s="179"/>
      <c r="C86" s="179"/>
      <c r="D86" s="179"/>
      <c r="E86" s="179"/>
      <c r="F86" s="179"/>
      <c r="G86" s="179"/>
      <c r="H86" s="180"/>
      <c r="I86" s="179"/>
      <c r="J86" s="179"/>
      <c r="K86" s="179"/>
      <c r="L86" s="181"/>
      <c r="M86" s="179"/>
      <c r="N86" s="179"/>
      <c r="O86" s="179"/>
      <c r="P86" s="179"/>
    </row>
    <row r="87" spans="2:16" ht="15" customHeight="1">
      <c r="B87" s="179"/>
      <c r="C87" s="179"/>
      <c r="D87" s="179"/>
      <c r="E87" s="179"/>
      <c r="F87" s="179"/>
      <c r="G87" s="179"/>
      <c r="H87" s="180"/>
      <c r="I87" s="179"/>
      <c r="J87" s="179"/>
      <c r="K87" s="179"/>
      <c r="L87" s="181"/>
      <c r="M87" s="179"/>
      <c r="N87" s="179"/>
      <c r="O87" s="179"/>
      <c r="P87" s="179"/>
    </row>
    <row r="88" spans="2:16" ht="15" customHeight="1">
      <c r="B88" s="179"/>
      <c r="C88" s="179"/>
      <c r="D88" s="179"/>
      <c r="E88" s="179"/>
      <c r="F88" s="179"/>
      <c r="G88" s="179"/>
      <c r="H88" s="180"/>
      <c r="I88" s="179"/>
      <c r="J88" s="179"/>
      <c r="K88" s="179"/>
      <c r="L88" s="181"/>
      <c r="M88" s="179"/>
      <c r="N88" s="179"/>
      <c r="O88" s="179"/>
      <c r="P88" s="179"/>
    </row>
    <row r="89" spans="2:16" ht="15" customHeight="1">
      <c r="B89" s="182"/>
      <c r="C89" s="182"/>
      <c r="D89" s="761" t="s">
        <v>219</v>
      </c>
      <c r="E89" s="762"/>
      <c r="F89" s="762"/>
      <c r="G89" s="540"/>
      <c r="H89" s="756" t="s">
        <v>220</v>
      </c>
      <c r="I89" s="756"/>
      <c r="J89" s="756"/>
      <c r="K89" s="542"/>
      <c r="L89" s="544"/>
      <c r="M89" s="182"/>
      <c r="N89" s="756" t="s">
        <v>221</v>
      </c>
      <c r="O89" s="757"/>
      <c r="P89" s="757"/>
    </row>
    <row r="90" spans="2:16" ht="15" customHeight="1">
      <c r="B90" s="182"/>
      <c r="C90" s="182"/>
      <c r="D90" s="758" t="s">
        <v>222</v>
      </c>
      <c r="E90" s="758"/>
      <c r="F90" s="758"/>
      <c r="G90" s="543"/>
      <c r="H90" s="759" t="s">
        <v>223</v>
      </c>
      <c r="I90" s="759"/>
      <c r="J90" s="759"/>
      <c r="K90" s="544"/>
      <c r="L90" s="544"/>
      <c r="M90" s="182"/>
      <c r="N90" s="759" t="s">
        <v>224</v>
      </c>
      <c r="O90" s="759"/>
      <c r="P90" s="759"/>
    </row>
    <row r="91" spans="2:16" ht="15" customHeight="1">
      <c r="B91" s="145"/>
      <c r="E91" s="551"/>
      <c r="F91" s="551"/>
      <c r="G91" s="551"/>
      <c r="M91" s="8"/>
      <c r="O91" s="46"/>
    </row>
    <row r="92" spans="2:16" ht="15" customHeight="1">
      <c r="B92" s="145"/>
      <c r="E92" s="551"/>
      <c r="F92" s="551"/>
      <c r="G92" s="551"/>
      <c r="M92" s="8"/>
      <c r="O92" s="46"/>
    </row>
    <row r="93" spans="2:16" ht="15" customHeight="1">
      <c r="B93" s="145"/>
      <c r="E93" s="551"/>
      <c r="F93" s="551"/>
      <c r="G93" s="551"/>
      <c r="M93" s="8"/>
      <c r="O93" s="46"/>
    </row>
    <row r="94" spans="2:16" ht="15" customHeight="1">
      <c r="B94" s="145"/>
      <c r="E94" s="551"/>
      <c r="F94" s="551"/>
      <c r="G94" s="551"/>
      <c r="M94" s="8"/>
      <c r="O94" s="46"/>
    </row>
    <row r="95" spans="2:16" ht="36" customHeight="1">
      <c r="E95" s="551"/>
      <c r="F95" s="551"/>
      <c r="G95" s="551"/>
      <c r="J95" s="581">
        <f>M95+O95</f>
        <v>61633.265360000005</v>
      </c>
      <c r="M95" s="8">
        <f>M11+M29+M34+M38+M42+M47+M52+M57+M67+M71+M76</f>
        <v>50017.585750000006</v>
      </c>
      <c r="O95" s="8">
        <f>N11+N29+N34+N38+N42+N47+N52+N57+N67+N71+N76</f>
        <v>11615.679609999999</v>
      </c>
    </row>
    <row r="96" spans="2:16">
      <c r="J96" s="8">
        <f>O11+O29+O34+O38+O42+O47+O52+O57+O67+O71+O76</f>
        <v>61633.265360000005</v>
      </c>
      <c r="O96" s="147"/>
      <c r="P96" s="4"/>
    </row>
    <row r="97" spans="3:15">
      <c r="C97" s="2"/>
      <c r="D97" s="2"/>
      <c r="E97" s="2"/>
      <c r="F97" s="2"/>
      <c r="G97" s="2"/>
      <c r="J97" s="581">
        <f>J96*1000</f>
        <v>61633265.360000007</v>
      </c>
      <c r="O97" s="147"/>
    </row>
    <row r="98" spans="3:15">
      <c r="O98" s="8"/>
    </row>
    <row r="99" spans="3:15">
      <c r="O99" s="147"/>
    </row>
    <row r="100" spans="3:15">
      <c r="O100" s="8"/>
    </row>
    <row r="101" spans="3:15">
      <c r="O101" s="147"/>
    </row>
    <row r="102" spans="3:15">
      <c r="O102" s="143"/>
    </row>
    <row r="103" spans="3:15">
      <c r="O103" s="8"/>
    </row>
    <row r="105" spans="3:15">
      <c r="M105" s="502"/>
      <c r="O105" s="143"/>
    </row>
    <row r="107" spans="3:15">
      <c r="M107" s="502"/>
    </row>
  </sheetData>
  <mergeCells count="33">
    <mergeCell ref="C76:F76"/>
    <mergeCell ref="D89:F89"/>
    <mergeCell ref="H89:J89"/>
    <mergeCell ref="N89:P89"/>
    <mergeCell ref="D90:F90"/>
    <mergeCell ref="H90:J90"/>
    <mergeCell ref="N90:P90"/>
    <mergeCell ref="E53:F53"/>
    <mergeCell ref="D58:F58"/>
    <mergeCell ref="E59:F59"/>
    <mergeCell ref="E60:F60"/>
    <mergeCell ref="E65:F65"/>
    <mergeCell ref="E72:F72"/>
    <mergeCell ref="E61:F61"/>
    <mergeCell ref="E62:F62"/>
    <mergeCell ref="C67:F67"/>
    <mergeCell ref="E69:F69"/>
    <mergeCell ref="C52:F52"/>
    <mergeCell ref="B1:R1"/>
    <mergeCell ref="B2:R2"/>
    <mergeCell ref="B3:R3"/>
    <mergeCell ref="B4:R4"/>
    <mergeCell ref="B8:B9"/>
    <mergeCell ref="C8:F9"/>
    <mergeCell ref="G8:G9"/>
    <mergeCell ref="H8:I8"/>
    <mergeCell ref="L8:O8"/>
    <mergeCell ref="P8:R8"/>
    <mergeCell ref="C11:F11"/>
    <mergeCell ref="C29:F29"/>
    <mergeCell ref="C34:F34"/>
    <mergeCell ref="C38:F38"/>
    <mergeCell ref="C42:F42"/>
  </mergeCells>
  <pageMargins left="0.19685039370078741" right="0" top="0.23622047244094491" bottom="7.874015748031496E-2" header="0.31496062992125984" footer="0.31496062992125984"/>
  <pageSetup paperSize="5" scale="89" orientation="landscape" horizontalDpi="4294967294" verticalDpi="0" r:id="rId1"/>
  <headerFooter>
    <oddFooter>&amp;L&amp;"Arial Narrow,Regular"&amp;8SUPPLEMENTAL AIP#2 2020&amp;CPage &amp;P</oddFooter>
  </headerFooter>
  <rowBreaks count="5" manualBreakCount="5">
    <brk id="20" min="1" max="17" man="1"/>
    <brk id="28" min="1" max="17" man="1"/>
    <brk id="44" min="1" max="17" man="1"/>
    <brk id="61" min="1" max="17" man="1"/>
    <brk id="74" min="1" max="1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V86"/>
  <sheetViews>
    <sheetView tabSelected="1" view="pageBreakPreview" topLeftCell="A52" zoomScaleSheetLayoutView="100" workbookViewId="0">
      <selection activeCell="L55" sqref="L55"/>
    </sheetView>
  </sheetViews>
  <sheetFormatPr defaultRowHeight="16.5"/>
  <cols>
    <col min="1" max="1" width="12.42578125" style="2" customWidth="1"/>
    <col min="2" max="2" width="1.5703125" style="4" customWidth="1"/>
    <col min="3" max="3" width="2.5703125" style="3" customWidth="1"/>
    <col min="4" max="4" width="8" style="3" customWidth="1"/>
    <col min="5" max="5" width="35.140625" style="3" customWidth="1"/>
    <col min="6" max="6" width="11" style="3" customWidth="1"/>
    <col min="7" max="7" width="9.140625" style="3" customWidth="1"/>
    <col min="8" max="8" width="9.5703125" style="3" customWidth="1"/>
    <col min="9" max="9" width="16.140625" style="3" customWidth="1"/>
    <col min="10" max="10" width="8.140625" style="3" customWidth="1"/>
    <col min="11" max="11" width="8.5703125" style="2" customWidth="1"/>
    <col min="12" max="12" width="12.140625" style="2" customWidth="1"/>
    <col min="13" max="13" width="11" style="8" customWidth="1"/>
    <col min="14" max="14" width="11" style="2" customWidth="1"/>
    <col min="15" max="15" width="8.42578125" style="2" customWidth="1"/>
    <col min="16" max="16" width="7.42578125" style="2" customWidth="1"/>
    <col min="17" max="17" width="7.140625" style="2" customWidth="1"/>
    <col min="18" max="18" width="13.28515625" style="2" hidden="1" customWidth="1"/>
    <col min="19" max="19" width="13.7109375" style="8" hidden="1" customWidth="1"/>
    <col min="20" max="20" width="12.42578125" style="2" bestFit="1" customWidth="1"/>
    <col min="21" max="21" width="13.5703125" style="2" bestFit="1" customWidth="1"/>
    <col min="22" max="22" width="13.140625" style="2" customWidth="1"/>
    <col min="23" max="16384" width="9.140625" style="2"/>
  </cols>
  <sheetData>
    <row r="1" spans="1:19" ht="14.25" customHeight="1">
      <c r="A1" s="749" t="s">
        <v>3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</row>
    <row r="2" spans="1:19">
      <c r="A2" s="750" t="s">
        <v>1424</v>
      </c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0"/>
    </row>
    <row r="3" spans="1:19">
      <c r="A3" s="750" t="s">
        <v>4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</row>
    <row r="4" spans="1:19" hidden="1">
      <c r="A4" s="750" t="s">
        <v>109</v>
      </c>
      <c r="B4" s="750"/>
      <c r="C4" s="750"/>
      <c r="D4" s="750"/>
      <c r="E4" s="750"/>
      <c r="F4" s="750"/>
      <c r="G4" s="750"/>
      <c r="H4" s="750"/>
      <c r="I4" s="750"/>
      <c r="J4" s="750"/>
      <c r="K4" s="750"/>
      <c r="L4" s="750"/>
      <c r="M4" s="750"/>
      <c r="N4" s="750"/>
      <c r="O4" s="750"/>
      <c r="P4" s="750"/>
      <c r="Q4" s="750"/>
    </row>
    <row r="5" spans="1:19" ht="6" hidden="1" customHeight="1">
      <c r="A5" s="3"/>
      <c r="K5" s="3"/>
      <c r="L5" s="3"/>
      <c r="M5" s="5"/>
      <c r="N5" s="3"/>
      <c r="O5" s="3"/>
      <c r="P5" s="3"/>
      <c r="Q5" s="3"/>
    </row>
    <row r="6" spans="1:19" hidden="1">
      <c r="A6" s="1" t="s">
        <v>172</v>
      </c>
      <c r="B6" s="6"/>
      <c r="C6" s="7"/>
      <c r="D6" s="7"/>
      <c r="E6" s="7"/>
      <c r="F6" s="7"/>
    </row>
    <row r="7" spans="1:19" ht="6" customHeight="1">
      <c r="A7" s="1" t="s">
        <v>5</v>
      </c>
      <c r="B7" s="6"/>
      <c r="C7" s="7"/>
      <c r="D7" s="7"/>
      <c r="E7" s="7"/>
      <c r="F7" s="7"/>
    </row>
    <row r="8" spans="1:19" s="10" customFormat="1" ht="42" customHeight="1">
      <c r="A8" s="767" t="s">
        <v>1425</v>
      </c>
      <c r="B8" s="768" t="s">
        <v>7</v>
      </c>
      <c r="C8" s="768"/>
      <c r="D8" s="768"/>
      <c r="E8" s="768"/>
      <c r="F8" s="806" t="s">
        <v>248</v>
      </c>
      <c r="G8" s="768" t="s">
        <v>0</v>
      </c>
      <c r="H8" s="768"/>
      <c r="I8" s="662"/>
      <c r="J8" s="662"/>
      <c r="K8" s="768" t="s">
        <v>179</v>
      </c>
      <c r="L8" s="768"/>
      <c r="M8" s="768"/>
      <c r="N8" s="768"/>
      <c r="O8" s="816" t="s">
        <v>1421</v>
      </c>
      <c r="P8" s="816"/>
      <c r="Q8" s="816"/>
      <c r="S8" s="553"/>
    </row>
    <row r="9" spans="1:19" s="12" customFormat="1" ht="99">
      <c r="A9" s="767"/>
      <c r="B9" s="768"/>
      <c r="C9" s="768"/>
      <c r="D9" s="768"/>
      <c r="E9" s="768"/>
      <c r="F9" s="806"/>
      <c r="G9" s="662" t="s">
        <v>10</v>
      </c>
      <c r="H9" s="728" t="s">
        <v>11</v>
      </c>
      <c r="I9" s="662" t="s">
        <v>12</v>
      </c>
      <c r="J9" s="662" t="s">
        <v>13</v>
      </c>
      <c r="K9" s="662" t="s">
        <v>225</v>
      </c>
      <c r="L9" s="662" t="s">
        <v>15</v>
      </c>
      <c r="M9" s="11" t="s">
        <v>238</v>
      </c>
      <c r="N9" s="662" t="s">
        <v>133</v>
      </c>
      <c r="O9" s="729" t="s">
        <v>16</v>
      </c>
      <c r="P9" s="729" t="s">
        <v>17</v>
      </c>
      <c r="Q9" s="729" t="s">
        <v>18</v>
      </c>
      <c r="S9" s="194"/>
    </row>
    <row r="10" spans="1:19" s="12" customFormat="1">
      <c r="A10" s="839"/>
      <c r="B10" s="840"/>
      <c r="C10" s="840"/>
      <c r="D10" s="840"/>
      <c r="E10" s="841"/>
      <c r="F10" s="842"/>
      <c r="G10" s="841"/>
      <c r="H10" s="843"/>
      <c r="I10" s="841"/>
      <c r="J10" s="841"/>
      <c r="K10" s="841"/>
      <c r="L10" s="841"/>
      <c r="M10" s="844"/>
      <c r="N10" s="841"/>
      <c r="O10" s="845"/>
      <c r="P10" s="845"/>
      <c r="Q10" s="845"/>
      <c r="S10" s="194"/>
    </row>
    <row r="11" spans="1:19" ht="33">
      <c r="A11" s="682" t="s">
        <v>175</v>
      </c>
      <c r="B11" s="760" t="s">
        <v>176</v>
      </c>
      <c r="C11" s="760"/>
      <c r="D11" s="760"/>
      <c r="E11" s="764"/>
      <c r="F11" s="735"/>
      <c r="G11" s="722"/>
      <c r="H11" s="722"/>
      <c r="I11" s="722"/>
      <c r="J11" s="722"/>
      <c r="K11" s="285"/>
      <c r="L11" s="285">
        <f>SUM(L13:L16)</f>
        <v>1102</v>
      </c>
      <c r="M11" s="285">
        <f t="shared" ref="M11:N11" si="0">SUM(M13:M16)</f>
        <v>0</v>
      </c>
      <c r="N11" s="285">
        <f t="shared" si="0"/>
        <v>1102</v>
      </c>
      <c r="O11" s="727"/>
      <c r="P11" s="727"/>
      <c r="Q11" s="727"/>
      <c r="R11" s="316" t="s">
        <v>957</v>
      </c>
    </row>
    <row r="12" spans="1:19" ht="25.5">
      <c r="A12" s="696" t="s">
        <v>601</v>
      </c>
      <c r="B12" s="712"/>
      <c r="C12" s="732" t="s">
        <v>1488</v>
      </c>
      <c r="D12" s="59"/>
      <c r="E12" s="59"/>
      <c r="F12" s="736"/>
      <c r="G12" s="725"/>
      <c r="H12" s="725"/>
      <c r="I12" s="725"/>
      <c r="J12" s="725"/>
      <c r="K12" s="690"/>
      <c r="L12" s="690"/>
      <c r="M12" s="693"/>
      <c r="N12" s="690"/>
      <c r="O12" s="690"/>
      <c r="P12" s="690"/>
      <c r="Q12" s="690"/>
    </row>
    <row r="13" spans="1:19" ht="79.5" customHeight="1">
      <c r="A13" s="696" t="s">
        <v>1573</v>
      </c>
      <c r="B13" s="597"/>
      <c r="C13" s="598"/>
      <c r="D13" s="714"/>
      <c r="E13" s="599" t="s">
        <v>1557</v>
      </c>
      <c r="F13" s="689" t="s">
        <v>1553</v>
      </c>
      <c r="G13" s="687" t="s">
        <v>1574</v>
      </c>
      <c r="H13" s="700" t="s">
        <v>202</v>
      </c>
      <c r="I13" s="602" t="s">
        <v>1575</v>
      </c>
      <c r="J13" s="603" t="s">
        <v>203</v>
      </c>
      <c r="K13" s="604"/>
      <c r="L13" s="605">
        <v>627.9</v>
      </c>
      <c r="M13" s="693"/>
      <c r="N13" s="691">
        <f>K13+L13+M13</f>
        <v>627.9</v>
      </c>
      <c r="O13" s="690"/>
      <c r="P13" s="690"/>
      <c r="Q13" s="690"/>
    </row>
    <row r="14" spans="1:19" ht="52.5" customHeight="1">
      <c r="A14" s="696" t="s">
        <v>1576</v>
      </c>
      <c r="B14" s="597"/>
      <c r="C14" s="598"/>
      <c r="D14" s="714"/>
      <c r="E14" s="607" t="s">
        <v>1559</v>
      </c>
      <c r="F14" s="689" t="s">
        <v>1553</v>
      </c>
      <c r="G14" s="687" t="s">
        <v>1574</v>
      </c>
      <c r="H14" s="700" t="s">
        <v>202</v>
      </c>
      <c r="I14" s="608" t="s">
        <v>1577</v>
      </c>
      <c r="J14" s="603" t="s">
        <v>203</v>
      </c>
      <c r="K14" s="604"/>
      <c r="L14" s="605">
        <v>182.7</v>
      </c>
      <c r="M14" s="693"/>
      <c r="N14" s="691">
        <f t="shared" ref="N14:N16" si="1">K14+L14+M14</f>
        <v>182.7</v>
      </c>
      <c r="O14" s="690"/>
      <c r="P14" s="690"/>
      <c r="Q14" s="690"/>
    </row>
    <row r="15" spans="1:19" ht="87.75" customHeight="1">
      <c r="A15" s="696" t="s">
        <v>1578</v>
      </c>
      <c r="B15" s="597"/>
      <c r="C15" s="598"/>
      <c r="D15" s="714"/>
      <c r="E15" s="609" t="s">
        <v>1579</v>
      </c>
      <c r="F15" s="689" t="s">
        <v>1553</v>
      </c>
      <c r="G15" s="687" t="s">
        <v>1574</v>
      </c>
      <c r="H15" s="700" t="s">
        <v>202</v>
      </c>
      <c r="I15" s="602" t="s">
        <v>1580</v>
      </c>
      <c r="J15" s="603" t="s">
        <v>203</v>
      </c>
      <c r="K15" s="604"/>
      <c r="L15" s="605">
        <v>91.4</v>
      </c>
      <c r="M15" s="693"/>
      <c r="N15" s="691">
        <f t="shared" si="1"/>
        <v>91.4</v>
      </c>
      <c r="O15" s="690"/>
      <c r="P15" s="690"/>
      <c r="Q15" s="690"/>
    </row>
    <row r="16" spans="1:19" ht="42.75" customHeight="1">
      <c r="A16" s="696" t="s">
        <v>1581</v>
      </c>
      <c r="B16" s="597"/>
      <c r="C16" s="598"/>
      <c r="D16" s="714"/>
      <c r="E16" s="609" t="s">
        <v>1582</v>
      </c>
      <c r="F16" s="689" t="s">
        <v>1553</v>
      </c>
      <c r="G16" s="687" t="s">
        <v>1574</v>
      </c>
      <c r="H16" s="700" t="s">
        <v>202</v>
      </c>
      <c r="I16" s="610" t="s">
        <v>1583</v>
      </c>
      <c r="J16" s="603" t="s">
        <v>203</v>
      </c>
      <c r="K16" s="611"/>
      <c r="L16" s="605">
        <v>200</v>
      </c>
      <c r="M16" s="693"/>
      <c r="N16" s="691">
        <f t="shared" si="1"/>
        <v>200</v>
      </c>
      <c r="O16" s="690"/>
      <c r="P16" s="690"/>
      <c r="Q16" s="690"/>
    </row>
    <row r="17" spans="1:22" ht="5.25" customHeight="1">
      <c r="A17" s="696"/>
      <c r="B17" s="597"/>
      <c r="C17" s="598"/>
      <c r="D17" s="714"/>
      <c r="E17" s="609"/>
      <c r="F17" s="689"/>
      <c r="G17" s="687"/>
      <c r="H17" s="687"/>
      <c r="I17" s="626"/>
      <c r="J17" s="627"/>
      <c r="K17" s="628"/>
      <c r="L17" s="629"/>
      <c r="M17" s="693"/>
      <c r="N17" s="691"/>
      <c r="O17" s="690"/>
      <c r="P17" s="690"/>
      <c r="Q17" s="690"/>
    </row>
    <row r="18" spans="1:22" s="182" customFormat="1" ht="33">
      <c r="A18" s="682" t="s">
        <v>188</v>
      </c>
      <c r="B18" s="338" t="s">
        <v>189</v>
      </c>
      <c r="C18" s="505"/>
      <c r="D18" s="338"/>
      <c r="E18" s="338"/>
      <c r="F18" s="685"/>
      <c r="G18" s="339"/>
      <c r="H18" s="683"/>
      <c r="I18" s="683"/>
      <c r="J18" s="735"/>
      <c r="K18" s="683"/>
      <c r="L18" s="511">
        <f>SUM(L20)</f>
        <v>33.799999999999997</v>
      </c>
      <c r="M18" s="511">
        <f t="shared" ref="M18:N18" si="2">SUM(M20)</f>
        <v>804.7</v>
      </c>
      <c r="N18" s="511">
        <f t="shared" si="2"/>
        <v>838.5</v>
      </c>
      <c r="O18" s="511"/>
      <c r="P18" s="511"/>
      <c r="Q18" s="511"/>
      <c r="R18" s="631"/>
      <c r="S18" s="496"/>
      <c r="T18" s="496"/>
      <c r="U18" s="496"/>
      <c r="V18" s="497"/>
    </row>
    <row r="19" spans="1:22" ht="24.75" customHeight="1">
      <c r="A19" s="703" t="s">
        <v>374</v>
      </c>
      <c r="B19" s="712"/>
      <c r="C19" s="686" t="s">
        <v>1467</v>
      </c>
      <c r="D19" s="663"/>
      <c r="E19" s="663"/>
      <c r="F19" s="719"/>
      <c r="G19" s="725"/>
      <c r="H19" s="725"/>
      <c r="I19" s="725"/>
      <c r="J19" s="725"/>
      <c r="K19" s="690"/>
      <c r="L19" s="693"/>
      <c r="M19" s="693"/>
      <c r="N19" s="692"/>
      <c r="O19" s="690"/>
      <c r="P19" s="690"/>
      <c r="Q19" s="690"/>
    </row>
    <row r="20" spans="1:22" ht="42.75" customHeight="1">
      <c r="A20" s="703" t="s">
        <v>1596</v>
      </c>
      <c r="B20" s="597"/>
      <c r="C20" s="598"/>
      <c r="D20" s="714"/>
      <c r="E20" s="609" t="s">
        <v>1594</v>
      </c>
      <c r="F20" s="689" t="s">
        <v>253</v>
      </c>
      <c r="G20" s="687" t="s">
        <v>1574</v>
      </c>
      <c r="H20" s="700" t="s">
        <v>202</v>
      </c>
      <c r="I20" s="626" t="s">
        <v>1595</v>
      </c>
      <c r="J20" s="627" t="s">
        <v>198</v>
      </c>
      <c r="K20" s="628"/>
      <c r="L20" s="629">
        <v>33.799999999999997</v>
      </c>
      <c r="M20" s="688">
        <v>804.7</v>
      </c>
      <c r="N20" s="691">
        <f t="shared" ref="N20" si="3">K20+L20+M20</f>
        <v>838.5</v>
      </c>
      <c r="O20" s="690"/>
      <c r="P20" s="690"/>
      <c r="Q20" s="690"/>
      <c r="U20" s="2">
        <f>33800+804700</f>
        <v>838500</v>
      </c>
    </row>
    <row r="21" spans="1:22" ht="13.5" customHeight="1">
      <c r="A21" s="681"/>
      <c r="B21" s="643"/>
      <c r="C21" s="642"/>
      <c r="D21" s="733"/>
      <c r="E21" s="644"/>
      <c r="F21" s="713"/>
      <c r="G21" s="718"/>
      <c r="H21" s="718"/>
      <c r="I21" s="639"/>
      <c r="J21" s="638"/>
      <c r="K21" s="637"/>
      <c r="L21" s="636"/>
      <c r="M21" s="707"/>
      <c r="N21" s="708"/>
      <c r="O21" s="726"/>
      <c r="P21" s="726"/>
      <c r="Q21" s="726"/>
    </row>
    <row r="22" spans="1:22" ht="42.75" customHeight="1">
      <c r="A22" s="634" t="s">
        <v>274</v>
      </c>
      <c r="B22" s="817" t="s">
        <v>275</v>
      </c>
      <c r="C22" s="807"/>
      <c r="D22" s="807"/>
      <c r="E22" s="808"/>
      <c r="F22" s="631"/>
      <c r="G22" s="635"/>
      <c r="H22" s="635"/>
      <c r="I22" s="632"/>
      <c r="J22" s="631"/>
      <c r="K22" s="633"/>
      <c r="L22" s="633">
        <f>SUM(L24:L25)</f>
        <v>1814</v>
      </c>
      <c r="M22" s="633">
        <f t="shared" ref="M22:N22" si="4">SUM(M24:M25)</f>
        <v>1360</v>
      </c>
      <c r="N22" s="633">
        <f t="shared" si="4"/>
        <v>3174</v>
      </c>
      <c r="O22" s="633"/>
      <c r="P22" s="633"/>
      <c r="Q22" s="631"/>
      <c r="R22" s="630"/>
      <c r="S22" s="630"/>
      <c r="T22" s="630"/>
    </row>
    <row r="23" spans="1:22" ht="32.25" customHeight="1">
      <c r="A23" s="650" t="s">
        <v>1166</v>
      </c>
      <c r="B23" s="645"/>
      <c r="C23" s="646" t="s">
        <v>1602</v>
      </c>
      <c r="D23" s="645"/>
      <c r="E23" s="609"/>
      <c r="F23" s="689"/>
      <c r="G23" s="687"/>
      <c r="H23" s="687"/>
      <c r="I23" s="626"/>
      <c r="J23" s="627"/>
      <c r="K23" s="628"/>
      <c r="L23" s="629"/>
      <c r="M23" s="688"/>
      <c r="N23" s="691"/>
      <c r="O23" s="690"/>
      <c r="P23" s="690"/>
      <c r="Q23" s="690"/>
      <c r="U23" s="8">
        <f>SUM(U24:U25)</f>
        <v>2651500</v>
      </c>
    </row>
    <row r="24" spans="1:22" ht="36.75" customHeight="1">
      <c r="A24" s="650" t="s">
        <v>1603</v>
      </c>
      <c r="B24" s="645"/>
      <c r="C24" s="646"/>
      <c r="D24" s="811" t="s">
        <v>1601</v>
      </c>
      <c r="E24" s="812"/>
      <c r="F24" s="696" t="s">
        <v>351</v>
      </c>
      <c r="G24" s="687" t="s">
        <v>1574</v>
      </c>
      <c r="H24" s="687" t="s">
        <v>202</v>
      </c>
      <c r="I24" s="715" t="s">
        <v>1597</v>
      </c>
      <c r="J24" s="627" t="s">
        <v>198</v>
      </c>
      <c r="K24" s="690"/>
      <c r="L24" s="688">
        <v>32</v>
      </c>
      <c r="M24" s="688">
        <f>1260+100</f>
        <v>1360</v>
      </c>
      <c r="N24" s="691">
        <f t="shared" ref="N24:N25" si="5">K24+L24+M24</f>
        <v>1392</v>
      </c>
      <c r="O24" s="690"/>
      <c r="P24" s="690"/>
      <c r="Q24" s="690"/>
      <c r="U24" s="8">
        <v>1160500</v>
      </c>
    </row>
    <row r="25" spans="1:22" ht="55.5" customHeight="1">
      <c r="A25" s="650" t="s">
        <v>1660</v>
      </c>
      <c r="B25" s="673"/>
      <c r="C25" s="646"/>
      <c r="D25" s="811" t="s">
        <v>1659</v>
      </c>
      <c r="E25" s="812"/>
      <c r="F25" s="689" t="s">
        <v>351</v>
      </c>
      <c r="G25" s="700" t="s">
        <v>1574</v>
      </c>
      <c r="H25" s="700" t="s">
        <v>202</v>
      </c>
      <c r="I25" s="716" t="s">
        <v>1661</v>
      </c>
      <c r="J25" s="603" t="s">
        <v>672</v>
      </c>
      <c r="K25" s="699"/>
      <c r="L25" s="694">
        <v>1782</v>
      </c>
      <c r="M25" s="698"/>
      <c r="N25" s="702">
        <f t="shared" si="5"/>
        <v>1782</v>
      </c>
      <c r="O25" s="699"/>
      <c r="P25" s="699"/>
      <c r="Q25" s="699"/>
      <c r="U25" s="8">
        <v>1491000</v>
      </c>
    </row>
    <row r="26" spans="1:22" ht="8.25" customHeight="1">
      <c r="A26" s="703"/>
      <c r="B26" s="193"/>
      <c r="C26" s="59"/>
      <c r="D26" s="663"/>
      <c r="E26" s="664"/>
      <c r="F26" s="213"/>
      <c r="G26" s="736"/>
      <c r="H26" s="736"/>
      <c r="I26" s="736"/>
      <c r="J26" s="736"/>
      <c r="K26" s="576"/>
      <c r="L26" s="737"/>
      <c r="M26" s="737"/>
      <c r="N26" s="738"/>
      <c r="O26" s="699"/>
      <c r="P26" s="699"/>
      <c r="Q26" s="699"/>
    </row>
    <row r="27" spans="1:22" ht="15" customHeight="1">
      <c r="A27" s="150" t="s">
        <v>216</v>
      </c>
      <c r="B27" s="712"/>
      <c r="C27" s="59"/>
      <c r="D27" s="663"/>
      <c r="E27" s="663"/>
      <c r="F27" s="719"/>
      <c r="G27" s="725"/>
      <c r="H27" s="725"/>
      <c r="I27" s="725"/>
      <c r="J27" s="725"/>
      <c r="K27" s="690"/>
      <c r="L27" s="693"/>
      <c r="M27" s="693"/>
      <c r="N27" s="692"/>
      <c r="O27" s="690"/>
      <c r="P27" s="690"/>
      <c r="Q27" s="690"/>
    </row>
    <row r="28" spans="1:22" s="528" customFormat="1" ht="33">
      <c r="A28" s="682" t="s">
        <v>873</v>
      </c>
      <c r="B28" s="338" t="s">
        <v>874</v>
      </c>
      <c r="C28" s="552"/>
      <c r="D28" s="338"/>
      <c r="E28" s="684"/>
      <c r="F28" s="684"/>
      <c r="G28" s="339"/>
      <c r="H28" s="683"/>
      <c r="I28" s="683"/>
      <c r="J28" s="735"/>
      <c r="K28" s="683"/>
      <c r="L28" s="612">
        <f>SUM(L30:L31)</f>
        <v>0</v>
      </c>
      <c r="M28" s="612">
        <f>SUM(M30:M34)</f>
        <v>108985</v>
      </c>
      <c r="N28" s="612">
        <f>SUM(N30:N34)</f>
        <v>108985</v>
      </c>
      <c r="O28" s="612">
        <f>SUM(O30:O249)</f>
        <v>0</v>
      </c>
      <c r="P28" s="612">
        <f>SUM(P30:P249)</f>
        <v>0</v>
      </c>
      <c r="Q28" s="341"/>
      <c r="R28" s="529"/>
      <c r="S28" s="557">
        <f>50000000/1015</f>
        <v>49261.083743842362</v>
      </c>
    </row>
    <row r="29" spans="1:22" ht="27" customHeight="1">
      <c r="A29" s="696" t="s">
        <v>876</v>
      </c>
      <c r="B29" s="712"/>
      <c r="C29" s="771" t="s">
        <v>1504</v>
      </c>
      <c r="D29" s="771"/>
      <c r="E29" s="772"/>
      <c r="F29" s="719"/>
      <c r="G29" s="725"/>
      <c r="H29" s="725"/>
      <c r="I29" s="725"/>
      <c r="J29" s="725"/>
      <c r="K29" s="690"/>
      <c r="L29" s="693"/>
      <c r="M29" s="693"/>
      <c r="N29" s="692"/>
      <c r="O29" s="690"/>
      <c r="P29" s="690"/>
      <c r="Q29" s="690"/>
    </row>
    <row r="30" spans="1:22" ht="41.25" customHeight="1">
      <c r="A30" s="696" t="s">
        <v>1584</v>
      </c>
      <c r="B30" s="597"/>
      <c r="C30" s="598"/>
      <c r="D30" s="811" t="s">
        <v>1593</v>
      </c>
      <c r="E30" s="812"/>
      <c r="F30" s="696" t="s">
        <v>1129</v>
      </c>
      <c r="G30" s="687" t="s">
        <v>1574</v>
      </c>
      <c r="H30" s="687" t="s">
        <v>202</v>
      </c>
      <c r="I30" s="715" t="s">
        <v>1585</v>
      </c>
      <c r="J30" s="687" t="s">
        <v>192</v>
      </c>
      <c r="K30" s="695"/>
      <c r="L30" s="688"/>
      <c r="M30" s="688">
        <v>5000</v>
      </c>
      <c r="N30" s="691">
        <f t="shared" ref="N30:N32" si="6">K30+L30+M30</f>
        <v>5000</v>
      </c>
      <c r="O30" s="690"/>
      <c r="P30" s="690"/>
      <c r="Q30" s="690"/>
      <c r="S30" s="8">
        <f t="shared" ref="S30:S31" si="7">M30*1000</f>
        <v>5000000</v>
      </c>
    </row>
    <row r="31" spans="1:22" ht="41.25" customHeight="1">
      <c r="A31" s="696" t="s">
        <v>1586</v>
      </c>
      <c r="B31" s="597"/>
      <c r="C31" s="598"/>
      <c r="D31" s="811" t="s">
        <v>1587</v>
      </c>
      <c r="E31" s="812"/>
      <c r="F31" s="696" t="s">
        <v>1129</v>
      </c>
      <c r="G31" s="687" t="s">
        <v>1574</v>
      </c>
      <c r="H31" s="687" t="s">
        <v>202</v>
      </c>
      <c r="I31" s="715" t="s">
        <v>1588</v>
      </c>
      <c r="J31" s="687" t="s">
        <v>192</v>
      </c>
      <c r="K31" s="695"/>
      <c r="L31" s="688"/>
      <c r="M31" s="688">
        <v>3155</v>
      </c>
      <c r="N31" s="691">
        <f t="shared" si="6"/>
        <v>3155</v>
      </c>
      <c r="O31" s="690"/>
      <c r="P31" s="690"/>
      <c r="Q31" s="690"/>
      <c r="S31" s="8">
        <f t="shared" si="7"/>
        <v>3155000</v>
      </c>
    </row>
    <row r="32" spans="1:22" ht="41.25" customHeight="1">
      <c r="A32" s="696" t="s">
        <v>1589</v>
      </c>
      <c r="B32" s="597"/>
      <c r="C32" s="598"/>
      <c r="D32" s="811" t="s">
        <v>1592</v>
      </c>
      <c r="E32" s="812"/>
      <c r="F32" s="696" t="s">
        <v>1591</v>
      </c>
      <c r="G32" s="687" t="s">
        <v>1574</v>
      </c>
      <c r="H32" s="687" t="s">
        <v>202</v>
      </c>
      <c r="I32" s="715" t="s">
        <v>1590</v>
      </c>
      <c r="J32" s="687" t="s">
        <v>192</v>
      </c>
      <c r="K32" s="695"/>
      <c r="L32" s="688"/>
      <c r="M32" s="688">
        <v>330</v>
      </c>
      <c r="N32" s="691">
        <f t="shared" si="6"/>
        <v>330</v>
      </c>
      <c r="O32" s="690"/>
      <c r="P32" s="690"/>
      <c r="Q32" s="690"/>
    </row>
    <row r="33" spans="1:19" ht="41.25" customHeight="1">
      <c r="A33" s="696" t="s">
        <v>1598</v>
      </c>
      <c r="B33" s="597"/>
      <c r="C33" s="598"/>
      <c r="D33" s="811" t="s">
        <v>1599</v>
      </c>
      <c r="E33" s="812"/>
      <c r="F33" s="696" t="s">
        <v>1129</v>
      </c>
      <c r="G33" s="687" t="s">
        <v>1574</v>
      </c>
      <c r="H33" s="687" t="s">
        <v>202</v>
      </c>
      <c r="I33" s="715" t="s">
        <v>1600</v>
      </c>
      <c r="J33" s="687" t="s">
        <v>203</v>
      </c>
      <c r="K33" s="695"/>
      <c r="L33" s="688"/>
      <c r="M33" s="688">
        <v>500</v>
      </c>
      <c r="N33" s="691">
        <f>K33+L33+M33</f>
        <v>500</v>
      </c>
      <c r="O33" s="690"/>
      <c r="P33" s="690"/>
      <c r="Q33" s="690"/>
    </row>
    <row r="34" spans="1:19" ht="41.25" customHeight="1">
      <c r="A34" s="730" t="s">
        <v>1656</v>
      </c>
      <c r="B34" s="677"/>
      <c r="C34" s="598"/>
      <c r="D34" s="678" t="s">
        <v>1657</v>
      </c>
      <c r="E34" s="680"/>
      <c r="F34" s="650" t="s">
        <v>1129</v>
      </c>
      <c r="G34" s="679" t="s">
        <v>444</v>
      </c>
      <c r="H34" s="679" t="s">
        <v>202</v>
      </c>
      <c r="I34" s="674" t="s">
        <v>1658</v>
      </c>
      <c r="J34" s="516" t="s">
        <v>889</v>
      </c>
      <c r="K34" s="697"/>
      <c r="L34" s="698"/>
      <c r="M34" s="698">
        <v>100000</v>
      </c>
      <c r="N34" s="702">
        <f>K34+L34+M34</f>
        <v>100000</v>
      </c>
      <c r="O34" s="699"/>
      <c r="P34" s="699"/>
      <c r="Q34" s="699"/>
    </row>
    <row r="35" spans="1:19" ht="6" customHeight="1">
      <c r="A35" s="710"/>
      <c r="B35" s="643"/>
      <c r="C35" s="642"/>
      <c r="D35" s="733"/>
      <c r="E35" s="734"/>
      <c r="F35" s="710"/>
      <c r="G35" s="718"/>
      <c r="H35" s="718"/>
      <c r="I35" s="734"/>
      <c r="J35" s="718"/>
      <c r="K35" s="706"/>
      <c r="L35" s="707"/>
      <c r="M35" s="707"/>
      <c r="N35" s="708"/>
      <c r="O35" s="726"/>
      <c r="P35" s="726"/>
      <c r="Q35" s="726"/>
    </row>
    <row r="36" spans="1:19" ht="31.5" customHeight="1">
      <c r="A36" s="242" t="s">
        <v>193</v>
      </c>
      <c r="B36" s="813" t="s">
        <v>194</v>
      </c>
      <c r="C36" s="813"/>
      <c r="D36" s="813"/>
      <c r="E36" s="813"/>
      <c r="F36" s="705"/>
      <c r="G36" s="723"/>
      <c r="H36" s="723"/>
      <c r="I36" s="723"/>
      <c r="J36" s="723"/>
      <c r="K36" s="675"/>
      <c r="L36" s="720">
        <f>SUM(L39:L61)</f>
        <v>21890.1</v>
      </c>
      <c r="M36" s="720">
        <f t="shared" ref="M36" si="8">SUM(M39:M61)</f>
        <v>11950</v>
      </c>
      <c r="N36" s="720">
        <f>SUM(N39:N61)</f>
        <v>33840.1</v>
      </c>
      <c r="O36" s="727"/>
      <c r="P36" s="727"/>
      <c r="Q36" s="727"/>
      <c r="R36" s="354"/>
      <c r="S36" s="2"/>
    </row>
    <row r="37" spans="1:19" ht="33" customHeight="1">
      <c r="A37" s="703" t="s">
        <v>343</v>
      </c>
      <c r="B37" s="704"/>
      <c r="C37" s="814" t="s">
        <v>1608</v>
      </c>
      <c r="D37" s="814"/>
      <c r="E37" s="815"/>
      <c r="F37" s="725"/>
      <c r="G37" s="736"/>
      <c r="H37" s="736"/>
      <c r="I37" s="736"/>
      <c r="J37" s="736"/>
      <c r="K37" s="699"/>
      <c r="L37" s="699"/>
      <c r="M37" s="737"/>
      <c r="N37" s="699"/>
      <c r="O37" s="699"/>
      <c r="P37" s="699"/>
      <c r="Q37" s="699"/>
    </row>
    <row r="38" spans="1:19" ht="25.5">
      <c r="A38" s="703" t="s">
        <v>1632</v>
      </c>
      <c r="B38" s="193"/>
      <c r="C38" s="59"/>
      <c r="D38" s="676" t="s">
        <v>1609</v>
      </c>
      <c r="E38" s="725"/>
      <c r="F38" s="725"/>
      <c r="G38" s="736"/>
      <c r="H38" s="736"/>
      <c r="I38" s="736"/>
      <c r="J38" s="736"/>
      <c r="K38" s="699"/>
      <c r="L38" s="699"/>
      <c r="M38" s="737"/>
      <c r="N38" s="738"/>
      <c r="O38" s="699"/>
      <c r="P38" s="699"/>
      <c r="Q38" s="699"/>
    </row>
    <row r="39" spans="1:19" ht="38.25">
      <c r="A39" s="703" t="s">
        <v>1633</v>
      </c>
      <c r="B39" s="193"/>
      <c r="C39" s="59"/>
      <c r="D39" s="59"/>
      <c r="E39" s="739" t="s">
        <v>1610</v>
      </c>
      <c r="F39" s="687" t="s">
        <v>1613</v>
      </c>
      <c r="G39" s="700" t="s">
        <v>1574</v>
      </c>
      <c r="H39" s="700" t="s">
        <v>202</v>
      </c>
      <c r="I39" s="716" t="s">
        <v>1614</v>
      </c>
      <c r="J39" s="696" t="s">
        <v>1616</v>
      </c>
      <c r="K39" s="697"/>
      <c r="L39" s="698">
        <v>500</v>
      </c>
      <c r="M39" s="737"/>
      <c r="N39" s="702">
        <f t="shared" ref="N39:N61" si="9">K39+L39+M39</f>
        <v>500</v>
      </c>
      <c r="O39" s="699"/>
      <c r="P39" s="699"/>
      <c r="Q39" s="699"/>
    </row>
    <row r="40" spans="1:19" ht="38.25">
      <c r="A40" s="703" t="s">
        <v>1634</v>
      </c>
      <c r="B40" s="193"/>
      <c r="C40" s="59"/>
      <c r="D40" s="59"/>
      <c r="E40" s="739" t="s">
        <v>1611</v>
      </c>
      <c r="F40" s="687" t="s">
        <v>1613</v>
      </c>
      <c r="G40" s="700" t="s">
        <v>1574</v>
      </c>
      <c r="H40" s="700" t="s">
        <v>202</v>
      </c>
      <c r="I40" s="716" t="s">
        <v>1615</v>
      </c>
      <c r="J40" s="696" t="s">
        <v>1616</v>
      </c>
      <c r="K40" s="702"/>
      <c r="L40" s="698">
        <v>5000</v>
      </c>
      <c r="M40" s="737"/>
      <c r="N40" s="702">
        <f t="shared" si="9"/>
        <v>5000</v>
      </c>
      <c r="O40" s="699"/>
      <c r="P40" s="699"/>
      <c r="Q40" s="699"/>
    </row>
    <row r="41" spans="1:19" ht="38.25">
      <c r="A41" s="703" t="s">
        <v>1635</v>
      </c>
      <c r="B41" s="193"/>
      <c r="C41" s="59"/>
      <c r="D41" s="59"/>
      <c r="E41" s="739" t="s">
        <v>1612</v>
      </c>
      <c r="F41" s="687" t="s">
        <v>1613</v>
      </c>
      <c r="G41" s="700" t="s">
        <v>1574</v>
      </c>
      <c r="H41" s="700" t="s">
        <v>202</v>
      </c>
      <c r="I41" s="716" t="s">
        <v>1617</v>
      </c>
      <c r="J41" s="696" t="s">
        <v>1616</v>
      </c>
      <c r="K41" s="702"/>
      <c r="L41" s="698">
        <v>200</v>
      </c>
      <c r="M41" s="737"/>
      <c r="N41" s="702">
        <f t="shared" si="9"/>
        <v>200</v>
      </c>
      <c r="O41" s="699"/>
      <c r="P41" s="699"/>
      <c r="Q41" s="699"/>
    </row>
    <row r="42" spans="1:19" ht="38.25">
      <c r="A42" s="703" t="s">
        <v>1636</v>
      </c>
      <c r="B42" s="193"/>
      <c r="C42" s="59"/>
      <c r="D42" s="59"/>
      <c r="E42" s="739" t="s">
        <v>1662</v>
      </c>
      <c r="F42" s="687" t="s">
        <v>1613</v>
      </c>
      <c r="G42" s="700" t="s">
        <v>1574</v>
      </c>
      <c r="H42" s="700" t="s">
        <v>202</v>
      </c>
      <c r="I42" s="716" t="s">
        <v>1618</v>
      </c>
      <c r="J42" s="696" t="s">
        <v>1616</v>
      </c>
      <c r="K42" s="702"/>
      <c r="L42" s="698">
        <v>5000</v>
      </c>
      <c r="M42" s="737"/>
      <c r="N42" s="702">
        <f t="shared" si="9"/>
        <v>5000</v>
      </c>
      <c r="O42" s="699"/>
      <c r="P42" s="699"/>
      <c r="Q42" s="699"/>
    </row>
    <row r="43" spans="1:19" s="459" customFormat="1" ht="38.25">
      <c r="A43" s="650" t="s">
        <v>1637</v>
      </c>
      <c r="B43" s="846"/>
      <c r="C43" s="266"/>
      <c r="D43" s="266"/>
      <c r="E43" s="296" t="s">
        <v>1685</v>
      </c>
      <c r="F43" s="847" t="s">
        <v>1613</v>
      </c>
      <c r="G43" s="848" t="s">
        <v>1574</v>
      </c>
      <c r="H43" s="848" t="s">
        <v>202</v>
      </c>
      <c r="I43" s="849" t="s">
        <v>1619</v>
      </c>
      <c r="J43" s="264" t="s">
        <v>1616</v>
      </c>
      <c r="K43" s="850"/>
      <c r="L43" s="694">
        <v>4985.6000000000004</v>
      </c>
      <c r="M43" s="851"/>
      <c r="N43" s="850">
        <f t="shared" si="9"/>
        <v>4985.6000000000004</v>
      </c>
      <c r="O43" s="429"/>
      <c r="P43" s="429"/>
      <c r="Q43" s="429"/>
      <c r="S43" s="838"/>
    </row>
    <row r="44" spans="1:19" ht="54.75" customHeight="1">
      <c r="A44" s="703" t="s">
        <v>1638</v>
      </c>
      <c r="B44" s="193"/>
      <c r="C44" s="59"/>
      <c r="D44" s="59"/>
      <c r="E44" s="739" t="s">
        <v>1663</v>
      </c>
      <c r="F44" s="687" t="s">
        <v>1613</v>
      </c>
      <c r="G44" s="700" t="s">
        <v>1574</v>
      </c>
      <c r="H44" s="700" t="s">
        <v>202</v>
      </c>
      <c r="I44" s="716" t="s">
        <v>1620</v>
      </c>
      <c r="J44" s="696" t="s">
        <v>1616</v>
      </c>
      <c r="K44" s="702"/>
      <c r="L44" s="698">
        <v>2000</v>
      </c>
      <c r="M44" s="737"/>
      <c r="N44" s="702">
        <f t="shared" si="9"/>
        <v>2000</v>
      </c>
      <c r="O44" s="699"/>
      <c r="P44" s="699"/>
      <c r="Q44" s="699"/>
    </row>
    <row r="45" spans="1:19" ht="63.75">
      <c r="A45" s="703" t="s">
        <v>1639</v>
      </c>
      <c r="B45" s="193"/>
      <c r="C45" s="59"/>
      <c r="D45" s="59"/>
      <c r="E45" s="739" t="s">
        <v>1664</v>
      </c>
      <c r="F45" s="687" t="s">
        <v>1613</v>
      </c>
      <c r="G45" s="700" t="s">
        <v>1574</v>
      </c>
      <c r="H45" s="700" t="s">
        <v>202</v>
      </c>
      <c r="I45" s="716" t="s">
        <v>1621</v>
      </c>
      <c r="J45" s="696" t="s">
        <v>1667</v>
      </c>
      <c r="K45" s="702"/>
      <c r="L45" s="698">
        <v>1000</v>
      </c>
      <c r="M45" s="737"/>
      <c r="N45" s="702">
        <f t="shared" si="9"/>
        <v>1000</v>
      </c>
      <c r="O45" s="699"/>
      <c r="P45" s="699"/>
      <c r="Q45" s="699"/>
    </row>
    <row r="46" spans="1:19" ht="25.5" customHeight="1">
      <c r="A46" s="703" t="s">
        <v>1640</v>
      </c>
      <c r="B46" s="193"/>
      <c r="C46" s="59"/>
      <c r="D46" s="811" t="s">
        <v>1668</v>
      </c>
      <c r="E46" s="812"/>
      <c r="F46" s="689"/>
      <c r="G46" s="214"/>
      <c r="H46" s="214"/>
      <c r="I46" s="716"/>
      <c r="J46" s="214"/>
      <c r="K46" s="699"/>
      <c r="L46" s="697"/>
      <c r="M46" s="698"/>
      <c r="N46" s="738"/>
      <c r="O46" s="699"/>
      <c r="P46" s="699"/>
      <c r="Q46" s="699"/>
    </row>
    <row r="47" spans="1:19" ht="52.5" customHeight="1">
      <c r="A47" s="681" t="s">
        <v>1641</v>
      </c>
      <c r="B47" s="412"/>
      <c r="C47" s="174"/>
      <c r="D47" s="174"/>
      <c r="E47" s="741" t="s">
        <v>1669</v>
      </c>
      <c r="F47" s="710" t="s">
        <v>1623</v>
      </c>
      <c r="G47" s="711" t="s">
        <v>1574</v>
      </c>
      <c r="H47" s="711" t="s">
        <v>202</v>
      </c>
      <c r="I47" s="717" t="s">
        <v>1624</v>
      </c>
      <c r="J47" s="710" t="s">
        <v>1676</v>
      </c>
      <c r="K47" s="721"/>
      <c r="L47" s="709">
        <v>65</v>
      </c>
      <c r="M47" s="709"/>
      <c r="N47" s="724">
        <f t="shared" si="9"/>
        <v>65</v>
      </c>
      <c r="O47" s="721"/>
      <c r="P47" s="721"/>
      <c r="Q47" s="721"/>
    </row>
    <row r="48" spans="1:19" ht="62.25" customHeight="1">
      <c r="A48" s="703" t="s">
        <v>1642</v>
      </c>
      <c r="B48" s="193"/>
      <c r="C48" s="59"/>
      <c r="D48" s="59"/>
      <c r="E48" s="740" t="s">
        <v>1670</v>
      </c>
      <c r="F48" s="689" t="s">
        <v>1623</v>
      </c>
      <c r="G48" s="700" t="s">
        <v>1574</v>
      </c>
      <c r="H48" s="700" t="s">
        <v>202</v>
      </c>
      <c r="I48" s="716" t="s">
        <v>1624</v>
      </c>
      <c r="J48" s="696" t="s">
        <v>1676</v>
      </c>
      <c r="K48" s="699"/>
      <c r="L48" s="698">
        <v>157.5</v>
      </c>
      <c r="M48" s="698"/>
      <c r="N48" s="702">
        <f t="shared" si="9"/>
        <v>157.5</v>
      </c>
      <c r="O48" s="699"/>
      <c r="P48" s="699"/>
      <c r="Q48" s="699"/>
    </row>
    <row r="49" spans="1:17" ht="57.75" customHeight="1">
      <c r="A49" s="703" t="s">
        <v>1643</v>
      </c>
      <c r="B49" s="193"/>
      <c r="C49" s="59"/>
      <c r="D49" s="59"/>
      <c r="E49" s="740" t="s">
        <v>1671</v>
      </c>
      <c r="F49" s="696" t="s">
        <v>1623</v>
      </c>
      <c r="G49" s="700" t="s">
        <v>1574</v>
      </c>
      <c r="H49" s="700" t="s">
        <v>202</v>
      </c>
      <c r="I49" s="716" t="s">
        <v>1624</v>
      </c>
      <c r="J49" s="696" t="s">
        <v>1676</v>
      </c>
      <c r="K49" s="699"/>
      <c r="L49" s="698">
        <v>42.5</v>
      </c>
      <c r="M49" s="698"/>
      <c r="N49" s="702">
        <f t="shared" si="9"/>
        <v>42.5</v>
      </c>
      <c r="O49" s="699"/>
      <c r="P49" s="699"/>
      <c r="Q49" s="699"/>
    </row>
    <row r="50" spans="1:17" ht="64.5" customHeight="1">
      <c r="A50" s="703" t="s">
        <v>1644</v>
      </c>
      <c r="B50" s="193"/>
      <c r="C50" s="59"/>
      <c r="D50" s="59"/>
      <c r="E50" s="739" t="s">
        <v>1672</v>
      </c>
      <c r="F50" s="689" t="s">
        <v>1623</v>
      </c>
      <c r="G50" s="700" t="s">
        <v>1574</v>
      </c>
      <c r="H50" s="700" t="s">
        <v>202</v>
      </c>
      <c r="I50" s="716" t="s">
        <v>1624</v>
      </c>
      <c r="J50" s="696" t="s">
        <v>1676</v>
      </c>
      <c r="K50" s="699"/>
      <c r="L50" s="698">
        <v>172.5</v>
      </c>
      <c r="M50" s="698"/>
      <c r="N50" s="702">
        <f t="shared" si="9"/>
        <v>172.5</v>
      </c>
      <c r="O50" s="699"/>
      <c r="P50" s="699"/>
      <c r="Q50" s="699"/>
    </row>
    <row r="51" spans="1:17" ht="57.75" customHeight="1">
      <c r="A51" s="703" t="s">
        <v>1645</v>
      </c>
      <c r="B51" s="193"/>
      <c r="C51" s="59"/>
      <c r="D51" s="59"/>
      <c r="E51" s="739" t="s">
        <v>1673</v>
      </c>
      <c r="F51" s="689" t="s">
        <v>1623</v>
      </c>
      <c r="G51" s="700" t="s">
        <v>1574</v>
      </c>
      <c r="H51" s="700" t="s">
        <v>202</v>
      </c>
      <c r="I51" s="716" t="s">
        <v>1624</v>
      </c>
      <c r="J51" s="696" t="s">
        <v>1676</v>
      </c>
      <c r="K51" s="699"/>
      <c r="L51" s="698">
        <v>117</v>
      </c>
      <c r="M51" s="698"/>
      <c r="N51" s="702">
        <f t="shared" si="9"/>
        <v>117</v>
      </c>
      <c r="O51" s="699"/>
      <c r="P51" s="699"/>
      <c r="Q51" s="699"/>
    </row>
    <row r="52" spans="1:17" ht="55.5" customHeight="1">
      <c r="A52" s="703" t="s">
        <v>1646</v>
      </c>
      <c r="B52" s="193"/>
      <c r="C52" s="59"/>
      <c r="D52" s="59"/>
      <c r="E52" s="739" t="s">
        <v>1674</v>
      </c>
      <c r="F52" s="689" t="s">
        <v>1623</v>
      </c>
      <c r="G52" s="700" t="s">
        <v>1574</v>
      </c>
      <c r="H52" s="700" t="s">
        <v>202</v>
      </c>
      <c r="I52" s="716" t="s">
        <v>1625</v>
      </c>
      <c r="J52" s="696" t="s">
        <v>1676</v>
      </c>
      <c r="K52" s="699"/>
      <c r="L52" s="698">
        <v>1250</v>
      </c>
      <c r="M52" s="698"/>
      <c r="N52" s="702">
        <f t="shared" si="9"/>
        <v>1250</v>
      </c>
      <c r="O52" s="699"/>
      <c r="P52" s="699"/>
      <c r="Q52" s="699"/>
    </row>
    <row r="53" spans="1:17" ht="46.5" customHeight="1">
      <c r="A53" s="703" t="s">
        <v>1647</v>
      </c>
      <c r="B53" s="193"/>
      <c r="C53" s="59"/>
      <c r="D53" s="59"/>
      <c r="E53" s="740" t="s">
        <v>1675</v>
      </c>
      <c r="F53" s="696" t="s">
        <v>1623</v>
      </c>
      <c r="G53" s="700" t="s">
        <v>1574</v>
      </c>
      <c r="H53" s="700" t="s">
        <v>202</v>
      </c>
      <c r="I53" s="716" t="s">
        <v>1625</v>
      </c>
      <c r="J53" s="696" t="s">
        <v>1616</v>
      </c>
      <c r="K53" s="699"/>
      <c r="L53" s="698">
        <v>1400</v>
      </c>
      <c r="M53" s="698"/>
      <c r="N53" s="702">
        <f t="shared" si="9"/>
        <v>1400</v>
      </c>
      <c r="O53" s="699"/>
      <c r="P53" s="699"/>
      <c r="Q53" s="699"/>
    </row>
    <row r="54" spans="1:17" ht="38.25" customHeight="1">
      <c r="A54" s="703" t="s">
        <v>1648</v>
      </c>
      <c r="B54" s="193"/>
      <c r="C54" s="59"/>
      <c r="D54" s="811" t="s">
        <v>1684</v>
      </c>
      <c r="E54" s="812"/>
      <c r="F54" s="689"/>
      <c r="G54" s="214"/>
      <c r="H54" s="214"/>
      <c r="I54" s="214"/>
      <c r="J54" s="214"/>
      <c r="K54" s="699"/>
      <c r="L54" s="697"/>
      <c r="M54" s="698"/>
      <c r="N54" s="738"/>
      <c r="O54" s="699"/>
      <c r="P54" s="699"/>
      <c r="Q54" s="699"/>
    </row>
    <row r="55" spans="1:17" ht="51">
      <c r="A55" s="703" t="s">
        <v>1649</v>
      </c>
      <c r="B55" s="193"/>
      <c r="C55" s="59"/>
      <c r="D55" s="59"/>
      <c r="E55" s="739" t="s">
        <v>1678</v>
      </c>
      <c r="F55" s="689" t="s">
        <v>1129</v>
      </c>
      <c r="G55" s="700" t="s">
        <v>1665</v>
      </c>
      <c r="H55" s="696" t="s">
        <v>1626</v>
      </c>
      <c r="I55" s="716" t="s">
        <v>1627</v>
      </c>
      <c r="J55" s="696" t="s">
        <v>1676</v>
      </c>
      <c r="K55" s="699"/>
      <c r="L55" s="701"/>
      <c r="M55" s="698">
        <v>3000</v>
      </c>
      <c r="N55" s="702">
        <f t="shared" si="9"/>
        <v>3000</v>
      </c>
      <c r="O55" s="699"/>
      <c r="P55" s="699"/>
      <c r="Q55" s="699"/>
    </row>
    <row r="56" spans="1:17" ht="51">
      <c r="A56" s="681" t="s">
        <v>1650</v>
      </c>
      <c r="B56" s="412"/>
      <c r="C56" s="174"/>
      <c r="D56" s="174"/>
      <c r="E56" s="741" t="s">
        <v>1677</v>
      </c>
      <c r="F56" s="713" t="s">
        <v>1129</v>
      </c>
      <c r="G56" s="711" t="s">
        <v>1665</v>
      </c>
      <c r="H56" s="711" t="s">
        <v>1666</v>
      </c>
      <c r="I56" s="717" t="s">
        <v>1628</v>
      </c>
      <c r="J56" s="710" t="s">
        <v>1676</v>
      </c>
      <c r="K56" s="721"/>
      <c r="L56" s="742"/>
      <c r="M56" s="709">
        <v>100</v>
      </c>
      <c r="N56" s="724">
        <f t="shared" si="9"/>
        <v>100</v>
      </c>
      <c r="O56" s="721"/>
      <c r="P56" s="721"/>
      <c r="Q56" s="721"/>
    </row>
    <row r="57" spans="1:17" ht="51">
      <c r="A57" s="703" t="s">
        <v>1651</v>
      </c>
      <c r="B57" s="193"/>
      <c r="C57" s="59"/>
      <c r="D57" s="59"/>
      <c r="E57" s="739" t="s">
        <v>1679</v>
      </c>
      <c r="F57" s="689" t="s">
        <v>1129</v>
      </c>
      <c r="G57" s="700" t="s">
        <v>1665</v>
      </c>
      <c r="H57" s="700" t="s">
        <v>1666</v>
      </c>
      <c r="I57" s="716" t="s">
        <v>1629</v>
      </c>
      <c r="J57" s="696" t="s">
        <v>1676</v>
      </c>
      <c r="K57" s="699"/>
      <c r="L57" s="701"/>
      <c r="M57" s="698">
        <v>350</v>
      </c>
      <c r="N57" s="702">
        <f t="shared" si="9"/>
        <v>350</v>
      </c>
      <c r="O57" s="699"/>
      <c r="P57" s="699"/>
      <c r="Q57" s="699"/>
    </row>
    <row r="58" spans="1:17" ht="51">
      <c r="A58" s="703" t="s">
        <v>1652</v>
      </c>
      <c r="B58" s="193"/>
      <c r="C58" s="59"/>
      <c r="D58" s="59"/>
      <c r="E58" s="739" t="s">
        <v>1680</v>
      </c>
      <c r="F58" s="689" t="s">
        <v>1129</v>
      </c>
      <c r="G58" s="700" t="s">
        <v>1665</v>
      </c>
      <c r="H58" s="696" t="s">
        <v>1626</v>
      </c>
      <c r="I58" s="716" t="s">
        <v>1630</v>
      </c>
      <c r="J58" s="696" t="s">
        <v>1676</v>
      </c>
      <c r="K58" s="699"/>
      <c r="L58" s="701"/>
      <c r="M58" s="698">
        <v>2000</v>
      </c>
      <c r="N58" s="702">
        <f t="shared" si="9"/>
        <v>2000</v>
      </c>
      <c r="O58" s="699"/>
      <c r="P58" s="699"/>
      <c r="Q58" s="699"/>
    </row>
    <row r="59" spans="1:17" ht="51">
      <c r="A59" s="703" t="s">
        <v>1653</v>
      </c>
      <c r="B59" s="193"/>
      <c r="C59" s="59"/>
      <c r="D59" s="59"/>
      <c r="E59" s="739" t="s">
        <v>1681</v>
      </c>
      <c r="F59" s="689" t="s">
        <v>1129</v>
      </c>
      <c r="G59" s="700" t="s">
        <v>1665</v>
      </c>
      <c r="H59" s="696" t="s">
        <v>1626</v>
      </c>
      <c r="I59" s="716" t="s">
        <v>1629</v>
      </c>
      <c r="J59" s="696" t="s">
        <v>1676</v>
      </c>
      <c r="K59" s="699"/>
      <c r="L59" s="701"/>
      <c r="M59" s="698">
        <v>1500</v>
      </c>
      <c r="N59" s="702">
        <f t="shared" si="9"/>
        <v>1500</v>
      </c>
      <c r="O59" s="699"/>
      <c r="P59" s="699"/>
      <c r="Q59" s="699"/>
    </row>
    <row r="60" spans="1:17" ht="25.5" customHeight="1">
      <c r="A60" s="703" t="s">
        <v>1654</v>
      </c>
      <c r="B60" s="193"/>
      <c r="C60" s="59"/>
      <c r="D60" s="811" t="s">
        <v>1682</v>
      </c>
      <c r="E60" s="812"/>
      <c r="F60" s="689"/>
      <c r="G60" s="214"/>
      <c r="H60" s="214"/>
      <c r="I60" s="716"/>
      <c r="J60" s="214"/>
      <c r="K60" s="699"/>
      <c r="L60" s="697"/>
      <c r="M60" s="698"/>
      <c r="N60" s="738"/>
      <c r="O60" s="699"/>
      <c r="P60" s="699"/>
      <c r="Q60" s="699"/>
    </row>
    <row r="61" spans="1:17" ht="51">
      <c r="A61" s="703" t="s">
        <v>1655</v>
      </c>
      <c r="B61" s="193"/>
      <c r="C61" s="59"/>
      <c r="D61" s="59"/>
      <c r="E61" s="715" t="s">
        <v>1622</v>
      </c>
      <c r="F61" s="689" t="s">
        <v>1631</v>
      </c>
      <c r="G61" s="700" t="s">
        <v>1574</v>
      </c>
      <c r="H61" s="700" t="s">
        <v>202</v>
      </c>
      <c r="I61" s="716" t="s">
        <v>1683</v>
      </c>
      <c r="J61" s="696" t="s">
        <v>1676</v>
      </c>
      <c r="K61" s="699"/>
      <c r="L61" s="701"/>
      <c r="M61" s="698">
        <v>5000</v>
      </c>
      <c r="N61" s="702">
        <f t="shared" si="9"/>
        <v>5000</v>
      </c>
      <c r="O61" s="699"/>
      <c r="P61" s="699"/>
      <c r="Q61" s="699"/>
    </row>
    <row r="62" spans="1:17">
      <c r="A62" s="721"/>
      <c r="B62" s="412"/>
      <c r="C62" s="174"/>
      <c r="D62" s="174"/>
      <c r="E62" s="731"/>
      <c r="F62" s="731"/>
      <c r="G62" s="393"/>
      <c r="H62" s="393"/>
      <c r="I62" s="393"/>
      <c r="J62" s="393"/>
      <c r="K62" s="721"/>
      <c r="L62" s="721"/>
      <c r="M62" s="414"/>
      <c r="N62" s="721"/>
      <c r="O62" s="721"/>
      <c r="P62" s="721"/>
      <c r="Q62" s="721"/>
    </row>
    <row r="63" spans="1:17" ht="15" customHeight="1">
      <c r="A63" s="145"/>
      <c r="D63" s="665"/>
      <c r="E63" s="665"/>
      <c r="F63" s="665"/>
      <c r="L63" s="8"/>
      <c r="N63" s="46"/>
    </row>
    <row r="64" spans="1:17" ht="15" customHeight="1">
      <c r="A64" s="520" t="s">
        <v>135</v>
      </c>
      <c r="B64" s="182"/>
      <c r="C64" s="182"/>
      <c r="D64" s="182"/>
      <c r="E64" s="182"/>
      <c r="F64" s="182"/>
      <c r="G64" s="182"/>
      <c r="H64" s="182"/>
      <c r="I64" s="182"/>
      <c r="J64" s="182"/>
      <c r="K64" s="661"/>
      <c r="L64" s="182" t="s">
        <v>218</v>
      </c>
      <c r="M64" s="182"/>
      <c r="N64" s="182"/>
      <c r="O64" s="182"/>
    </row>
    <row r="65" spans="1:15" ht="15" customHeight="1">
      <c r="A65" s="179"/>
      <c r="B65" s="179"/>
      <c r="C65" s="179"/>
      <c r="D65" s="179"/>
      <c r="E65" s="179"/>
      <c r="F65" s="179"/>
      <c r="G65" s="180"/>
      <c r="H65" s="179"/>
      <c r="I65" s="179"/>
      <c r="J65" s="179"/>
      <c r="K65" s="181"/>
      <c r="L65" s="179"/>
      <c r="M65" s="179"/>
      <c r="N65" s="179"/>
      <c r="O65" s="179"/>
    </row>
    <row r="66" spans="1:15" ht="15" customHeight="1">
      <c r="A66" s="179"/>
      <c r="B66" s="179"/>
      <c r="C66" s="179"/>
      <c r="D66" s="179"/>
      <c r="E66" s="179"/>
      <c r="F66" s="179"/>
      <c r="G66" s="180"/>
      <c r="H66" s="179"/>
      <c r="I66" s="179"/>
      <c r="J66" s="179"/>
      <c r="K66" s="181"/>
      <c r="L66" s="179"/>
      <c r="M66" s="179"/>
      <c r="N66" s="179"/>
      <c r="O66" s="179"/>
    </row>
    <row r="67" spans="1:15" ht="15" customHeight="1">
      <c r="A67" s="179"/>
      <c r="B67" s="179"/>
      <c r="C67" s="179"/>
      <c r="D67" s="179"/>
      <c r="E67" s="179"/>
      <c r="F67" s="179"/>
      <c r="G67" s="180"/>
      <c r="H67" s="179"/>
      <c r="I67" s="179"/>
      <c r="J67" s="179"/>
      <c r="K67" s="181"/>
      <c r="L67" s="179"/>
      <c r="M67" s="179"/>
      <c r="N67" s="179"/>
      <c r="O67" s="179"/>
    </row>
    <row r="68" spans="1:15" ht="15" customHeight="1">
      <c r="A68" s="182"/>
      <c r="B68" s="182"/>
      <c r="C68" s="761" t="s">
        <v>219</v>
      </c>
      <c r="D68" s="762"/>
      <c r="E68" s="762"/>
      <c r="F68" s="756" t="s">
        <v>220</v>
      </c>
      <c r="G68" s="756"/>
      <c r="H68" s="756"/>
      <c r="J68" s="660"/>
      <c r="K68" s="661"/>
      <c r="L68" s="182"/>
      <c r="M68" s="756" t="s">
        <v>221</v>
      </c>
      <c r="N68" s="757"/>
      <c r="O68" s="757"/>
    </row>
    <row r="69" spans="1:15" ht="15" customHeight="1">
      <c r="A69" s="182"/>
      <c r="B69" s="182"/>
      <c r="C69" s="758" t="s">
        <v>222</v>
      </c>
      <c r="D69" s="758"/>
      <c r="E69" s="758"/>
      <c r="F69" s="759" t="s">
        <v>223</v>
      </c>
      <c r="G69" s="759"/>
      <c r="H69" s="759"/>
      <c r="J69" s="661"/>
      <c r="K69" s="661"/>
      <c r="L69" s="182"/>
      <c r="M69" s="759" t="s">
        <v>224</v>
      </c>
      <c r="N69" s="759"/>
      <c r="O69" s="759"/>
    </row>
    <row r="70" spans="1:15" ht="15" customHeight="1">
      <c r="A70" s="145"/>
      <c r="D70" s="665"/>
      <c r="E70" s="665"/>
      <c r="F70" s="665"/>
      <c r="L70" s="8"/>
      <c r="N70" s="46"/>
    </row>
    <row r="71" spans="1:15" ht="15" customHeight="1">
      <c r="A71" s="145"/>
      <c r="D71" s="665"/>
      <c r="E71" s="665"/>
      <c r="F71" s="665"/>
      <c r="L71" s="8"/>
      <c r="N71" s="46"/>
    </row>
    <row r="72" spans="1:15" ht="15" customHeight="1">
      <c r="A72" s="145"/>
      <c r="D72" s="665"/>
      <c r="E72" s="665"/>
      <c r="F72" s="665"/>
      <c r="L72" s="8"/>
      <c r="N72" s="46"/>
    </row>
    <row r="73" spans="1:15" ht="15" customHeight="1">
      <c r="A73" s="145"/>
      <c r="D73" s="665"/>
      <c r="E73" s="665"/>
      <c r="F73" s="665"/>
      <c r="L73" s="8"/>
      <c r="N73" s="46"/>
    </row>
    <row r="74" spans="1:15" ht="36" customHeight="1">
      <c r="D74" s="665"/>
      <c r="E74" s="665"/>
      <c r="F74" s="665"/>
      <c r="I74" s="581"/>
      <c r="L74" s="8"/>
      <c r="N74" s="8"/>
    </row>
    <row r="75" spans="1:15">
      <c r="I75" s="8"/>
      <c r="N75" s="147"/>
      <c r="O75" s="4"/>
    </row>
    <row r="76" spans="1:15">
      <c r="B76" s="2"/>
      <c r="C76" s="2"/>
      <c r="D76" s="2"/>
      <c r="E76" s="2"/>
      <c r="F76" s="2"/>
      <c r="I76" s="581"/>
      <c r="N76" s="147"/>
    </row>
    <row r="77" spans="1:15">
      <c r="N77" s="8"/>
    </row>
    <row r="78" spans="1:15">
      <c r="N78" s="147"/>
    </row>
    <row r="79" spans="1:15">
      <c r="N79" s="8"/>
    </row>
    <row r="80" spans="1:15">
      <c r="N80" s="147"/>
    </row>
    <row r="81" spans="5:14">
      <c r="E81" s="5"/>
      <c r="N81" s="143"/>
    </row>
    <row r="82" spans="5:14">
      <c r="E82" s="5"/>
      <c r="N82" s="8"/>
    </row>
    <row r="83" spans="5:14">
      <c r="E83" s="614"/>
    </row>
    <row r="84" spans="5:14">
      <c r="L84" s="502"/>
      <c r="N84" s="143"/>
    </row>
    <row r="86" spans="5:14">
      <c r="L86" s="502"/>
    </row>
  </sheetData>
  <mergeCells count="30">
    <mergeCell ref="C29:E29"/>
    <mergeCell ref="D25:E25"/>
    <mergeCell ref="A1:Q1"/>
    <mergeCell ref="A2:Q2"/>
    <mergeCell ref="A3:Q3"/>
    <mergeCell ref="A4:Q4"/>
    <mergeCell ref="A8:A9"/>
    <mergeCell ref="B8:E9"/>
    <mergeCell ref="F8:F9"/>
    <mergeCell ref="G8:H8"/>
    <mergeCell ref="K8:N8"/>
    <mergeCell ref="O8:Q8"/>
    <mergeCell ref="B11:E11"/>
    <mergeCell ref="B22:E22"/>
    <mergeCell ref="D24:E24"/>
    <mergeCell ref="D30:E30"/>
    <mergeCell ref="C69:E69"/>
    <mergeCell ref="F69:H69"/>
    <mergeCell ref="M69:O69"/>
    <mergeCell ref="B36:E36"/>
    <mergeCell ref="C37:E37"/>
    <mergeCell ref="D54:E54"/>
    <mergeCell ref="D60:E60"/>
    <mergeCell ref="D46:E46"/>
    <mergeCell ref="D32:E32"/>
    <mergeCell ref="D33:E33"/>
    <mergeCell ref="C68:E68"/>
    <mergeCell ref="F68:H68"/>
    <mergeCell ref="M68:O68"/>
    <mergeCell ref="D31:E31"/>
  </mergeCells>
  <pageMargins left="0.27559055118110237" right="0" top="0.23622047244094491" bottom="7.874015748031496E-2" header="0.31496062992125984" footer="0.31496062992125984"/>
  <pageSetup paperSize="5" scale="90" orientation="landscape" horizontalDpi="4294967293" verticalDpi="0" r:id="rId1"/>
  <headerFooter>
    <oddFooter>&amp;L&amp;"Arial Narrow,Regular"&amp;8SUPPLEMENTAL AIP#3 2020&amp;CPage &amp;P</oddFooter>
  </headerFooter>
  <rowBreaks count="4" manualBreakCount="4">
    <brk id="21" max="16" man="1"/>
    <brk id="35" max="16" man="1"/>
    <brk id="47" max="16" man="1"/>
    <brk id="56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56"/>
  <sheetViews>
    <sheetView view="pageBreakPreview" topLeftCell="A17" zoomScaleSheetLayoutView="100" workbookViewId="0">
      <selection activeCell="M22" sqref="M22"/>
    </sheetView>
  </sheetViews>
  <sheetFormatPr defaultRowHeight="16.5"/>
  <cols>
    <col min="1" max="1" width="2.5703125" style="2" customWidth="1"/>
    <col min="2" max="2" width="12.42578125" style="2" customWidth="1"/>
    <col min="3" max="3" width="1.5703125" style="4" customWidth="1"/>
    <col min="4" max="4" width="2.5703125" style="3" customWidth="1"/>
    <col min="5" max="5" width="8" style="3" customWidth="1"/>
    <col min="6" max="6" width="36.7109375" style="3" customWidth="1"/>
    <col min="7" max="7" width="11" style="3" customWidth="1"/>
    <col min="8" max="8" width="9.140625" style="3" customWidth="1"/>
    <col min="9" max="9" width="9.5703125" style="3" customWidth="1"/>
    <col min="10" max="10" width="17.5703125" style="3" customWidth="1"/>
    <col min="11" max="11" width="8.140625" style="3" customWidth="1"/>
    <col min="12" max="12" width="8.5703125" style="2" customWidth="1"/>
    <col min="13" max="13" width="12.140625" style="2" customWidth="1"/>
    <col min="14" max="14" width="8.85546875" style="8" customWidth="1"/>
    <col min="15" max="15" width="10.42578125" style="2" customWidth="1"/>
    <col min="16" max="16" width="8.7109375" style="2" customWidth="1"/>
    <col min="17" max="18" width="7.85546875" style="2" customWidth="1"/>
    <col min="19" max="19" width="13.28515625" style="2" hidden="1" customWidth="1"/>
    <col min="20" max="20" width="13.7109375" style="8" hidden="1" customWidth="1"/>
    <col min="21" max="21" width="12.42578125" style="2" bestFit="1" customWidth="1"/>
    <col min="22" max="22" width="13.5703125" style="2" bestFit="1" customWidth="1"/>
    <col min="23" max="23" width="13.140625" style="2" customWidth="1"/>
    <col min="24" max="16384" width="9.140625" style="2"/>
  </cols>
  <sheetData>
    <row r="1" spans="2:20" ht="14.25" customHeight="1">
      <c r="B1" s="749" t="s">
        <v>3</v>
      </c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</row>
    <row r="2" spans="2:20">
      <c r="B2" s="750" t="s">
        <v>1424</v>
      </c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0"/>
      <c r="R2" s="750"/>
    </row>
    <row r="3" spans="2:20">
      <c r="B3" s="750" t="s">
        <v>4</v>
      </c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</row>
    <row r="4" spans="2:20" hidden="1">
      <c r="B4" s="750" t="s">
        <v>109</v>
      </c>
      <c r="C4" s="750"/>
      <c r="D4" s="750"/>
      <c r="E4" s="750"/>
      <c r="F4" s="750"/>
      <c r="G4" s="750"/>
      <c r="H4" s="750"/>
      <c r="I4" s="750"/>
      <c r="J4" s="750"/>
      <c r="K4" s="750"/>
      <c r="L4" s="750"/>
      <c r="M4" s="750"/>
      <c r="N4" s="750"/>
      <c r="O4" s="750"/>
      <c r="P4" s="750"/>
      <c r="Q4" s="750"/>
      <c r="R4" s="750"/>
    </row>
    <row r="5" spans="2:20" ht="6" hidden="1" customHeight="1">
      <c r="B5" s="3"/>
      <c r="L5" s="3"/>
      <c r="M5" s="3"/>
      <c r="N5" s="5"/>
      <c r="O5" s="3"/>
      <c r="P5" s="3"/>
      <c r="Q5" s="3"/>
      <c r="R5" s="3"/>
    </row>
    <row r="6" spans="2:20" hidden="1">
      <c r="B6" s="1" t="s">
        <v>172</v>
      </c>
      <c r="C6" s="6"/>
      <c r="D6" s="7"/>
      <c r="E6" s="7"/>
      <c r="F6" s="7"/>
      <c r="G6" s="7"/>
    </row>
    <row r="7" spans="2:20" ht="6" customHeight="1">
      <c r="B7" s="1" t="s">
        <v>5</v>
      </c>
      <c r="C7" s="6"/>
      <c r="D7" s="7"/>
      <c r="E7" s="7"/>
      <c r="F7" s="7"/>
      <c r="G7" s="7"/>
    </row>
    <row r="8" spans="2:20" s="10" customFormat="1" ht="42" customHeight="1">
      <c r="B8" s="767" t="s">
        <v>1425</v>
      </c>
      <c r="C8" s="768" t="s">
        <v>7</v>
      </c>
      <c r="D8" s="768"/>
      <c r="E8" s="768"/>
      <c r="F8" s="768"/>
      <c r="G8" s="806" t="s">
        <v>248</v>
      </c>
      <c r="H8" s="768" t="s">
        <v>0</v>
      </c>
      <c r="I8" s="768"/>
      <c r="J8" s="618"/>
      <c r="K8" s="618"/>
      <c r="L8" s="768" t="s">
        <v>179</v>
      </c>
      <c r="M8" s="768"/>
      <c r="N8" s="768"/>
      <c r="O8" s="768"/>
      <c r="P8" s="770" t="s">
        <v>1421</v>
      </c>
      <c r="Q8" s="770"/>
      <c r="R8" s="770"/>
      <c r="T8" s="553"/>
    </row>
    <row r="9" spans="2:20" s="12" customFormat="1" ht="99">
      <c r="B9" s="767"/>
      <c r="C9" s="768"/>
      <c r="D9" s="768"/>
      <c r="E9" s="768"/>
      <c r="F9" s="768"/>
      <c r="G9" s="806"/>
      <c r="H9" s="618" t="s">
        <v>10</v>
      </c>
      <c r="I9" s="619" t="s">
        <v>11</v>
      </c>
      <c r="J9" s="618" t="s">
        <v>12</v>
      </c>
      <c r="K9" s="618" t="s">
        <v>13</v>
      </c>
      <c r="L9" s="618" t="s">
        <v>225</v>
      </c>
      <c r="M9" s="618" t="s">
        <v>15</v>
      </c>
      <c r="N9" s="11" t="s">
        <v>238</v>
      </c>
      <c r="O9" s="618" t="s">
        <v>133</v>
      </c>
      <c r="P9" s="619" t="s">
        <v>16</v>
      </c>
      <c r="Q9" s="619" t="s">
        <v>17</v>
      </c>
      <c r="R9" s="619" t="s">
        <v>18</v>
      </c>
      <c r="T9" s="194"/>
    </row>
    <row r="10" spans="2:20">
      <c r="B10" s="149" t="s">
        <v>214</v>
      </c>
      <c r="C10" s="153"/>
      <c r="D10" s="154"/>
      <c r="E10" s="154"/>
      <c r="F10" s="154"/>
      <c r="G10" s="16"/>
      <c r="H10" s="155"/>
      <c r="I10" s="155"/>
      <c r="J10" s="155"/>
      <c r="K10" s="155"/>
      <c r="L10" s="160"/>
      <c r="M10" s="160"/>
      <c r="N10" s="167"/>
      <c r="O10" s="160"/>
      <c r="P10" s="160"/>
      <c r="Q10" s="160"/>
      <c r="R10" s="160"/>
    </row>
    <row r="11" spans="2:20" ht="33">
      <c r="B11" s="330" t="s">
        <v>175</v>
      </c>
      <c r="C11" s="760" t="s">
        <v>176</v>
      </c>
      <c r="D11" s="760"/>
      <c r="E11" s="760"/>
      <c r="F11" s="764"/>
      <c r="G11" s="617"/>
      <c r="H11" s="244"/>
      <c r="I11" s="244"/>
      <c r="J11" s="244"/>
      <c r="K11" s="244"/>
      <c r="L11" s="285"/>
      <c r="M11" s="285">
        <f>SUM(M13:M16)</f>
        <v>1102</v>
      </c>
      <c r="N11" s="285">
        <f t="shared" ref="N11:O11" si="0">SUM(N13:N16)</f>
        <v>0</v>
      </c>
      <c r="O11" s="285">
        <f t="shared" si="0"/>
        <v>1102</v>
      </c>
      <c r="P11" s="246"/>
      <c r="Q11" s="246"/>
      <c r="R11" s="246"/>
      <c r="S11" s="316" t="s">
        <v>957</v>
      </c>
    </row>
    <row r="12" spans="2:20" ht="25.5">
      <c r="B12" s="151" t="s">
        <v>601</v>
      </c>
      <c r="C12" s="156"/>
      <c r="D12" s="446" t="s">
        <v>1488</v>
      </c>
      <c r="E12" s="59"/>
      <c r="F12" s="59"/>
      <c r="G12" s="190"/>
      <c r="H12" s="157"/>
      <c r="I12" s="157"/>
      <c r="J12" s="157"/>
      <c r="K12" s="157"/>
      <c r="L12" s="161"/>
      <c r="M12" s="161"/>
      <c r="N12" s="163"/>
      <c r="O12" s="161"/>
      <c r="P12" s="161"/>
      <c r="Q12" s="161"/>
      <c r="R12" s="161"/>
    </row>
    <row r="13" spans="2:20" ht="79.5" customHeight="1">
      <c r="B13" s="151" t="s">
        <v>1573</v>
      </c>
      <c r="C13" s="597"/>
      <c r="D13" s="598"/>
      <c r="E13" s="623"/>
      <c r="F13" s="599" t="s">
        <v>1557</v>
      </c>
      <c r="G13" s="221" t="s">
        <v>1553</v>
      </c>
      <c r="H13" s="600" t="s">
        <v>1574</v>
      </c>
      <c r="I13" s="601" t="s">
        <v>202</v>
      </c>
      <c r="J13" s="602" t="s">
        <v>1575</v>
      </c>
      <c r="K13" s="603" t="s">
        <v>203</v>
      </c>
      <c r="L13" s="604"/>
      <c r="M13" s="605">
        <v>627.9</v>
      </c>
      <c r="N13" s="163"/>
      <c r="O13" s="606">
        <f>L13+M13+N13</f>
        <v>627.9</v>
      </c>
      <c r="P13" s="161"/>
      <c r="Q13" s="161"/>
      <c r="R13" s="161"/>
    </row>
    <row r="14" spans="2:20" ht="52.5" customHeight="1">
      <c r="B14" s="151" t="s">
        <v>1576</v>
      </c>
      <c r="C14" s="597"/>
      <c r="D14" s="598"/>
      <c r="E14" s="623"/>
      <c r="F14" s="607" t="s">
        <v>1559</v>
      </c>
      <c r="G14" s="221" t="s">
        <v>1553</v>
      </c>
      <c r="H14" s="600" t="s">
        <v>1574</v>
      </c>
      <c r="I14" s="601" t="s">
        <v>202</v>
      </c>
      <c r="J14" s="608" t="s">
        <v>1577</v>
      </c>
      <c r="K14" s="603" t="s">
        <v>203</v>
      </c>
      <c r="L14" s="604"/>
      <c r="M14" s="605">
        <v>182.7</v>
      </c>
      <c r="N14" s="163"/>
      <c r="O14" s="606">
        <f t="shared" ref="O14:O16" si="1">L14+M14+N14</f>
        <v>182.7</v>
      </c>
      <c r="P14" s="161"/>
      <c r="Q14" s="161"/>
      <c r="R14" s="161"/>
    </row>
    <row r="15" spans="2:20" ht="87.75" customHeight="1">
      <c r="B15" s="151" t="s">
        <v>1578</v>
      </c>
      <c r="C15" s="597"/>
      <c r="D15" s="598"/>
      <c r="E15" s="623"/>
      <c r="F15" s="609" t="s">
        <v>1579</v>
      </c>
      <c r="G15" s="221" t="s">
        <v>1553</v>
      </c>
      <c r="H15" s="600" t="s">
        <v>1574</v>
      </c>
      <c r="I15" s="601" t="s">
        <v>202</v>
      </c>
      <c r="J15" s="602" t="s">
        <v>1580</v>
      </c>
      <c r="K15" s="603" t="s">
        <v>203</v>
      </c>
      <c r="L15" s="604"/>
      <c r="M15" s="605">
        <v>91.4</v>
      </c>
      <c r="N15" s="163"/>
      <c r="O15" s="606">
        <f t="shared" si="1"/>
        <v>91.4</v>
      </c>
      <c r="P15" s="161"/>
      <c r="Q15" s="161"/>
      <c r="R15" s="161"/>
    </row>
    <row r="16" spans="2:20" ht="42.75" customHeight="1">
      <c r="B16" s="151" t="s">
        <v>1581</v>
      </c>
      <c r="C16" s="597"/>
      <c r="D16" s="598"/>
      <c r="E16" s="623"/>
      <c r="F16" s="609" t="s">
        <v>1582</v>
      </c>
      <c r="G16" s="221" t="s">
        <v>1553</v>
      </c>
      <c r="H16" s="600" t="s">
        <v>1574</v>
      </c>
      <c r="I16" s="601" t="s">
        <v>202</v>
      </c>
      <c r="J16" s="610" t="s">
        <v>1583</v>
      </c>
      <c r="K16" s="603" t="s">
        <v>203</v>
      </c>
      <c r="L16" s="611"/>
      <c r="M16" s="605">
        <v>200</v>
      </c>
      <c r="N16" s="163"/>
      <c r="O16" s="606">
        <f t="shared" si="1"/>
        <v>200</v>
      </c>
      <c r="P16" s="161"/>
      <c r="Q16" s="161"/>
      <c r="R16" s="161"/>
    </row>
    <row r="17" spans="2:23" ht="5.25" customHeight="1">
      <c r="B17" s="151"/>
      <c r="C17" s="597"/>
      <c r="D17" s="598"/>
      <c r="E17" s="623"/>
      <c r="F17" s="609"/>
      <c r="G17" s="221"/>
      <c r="H17" s="600"/>
      <c r="I17" s="600"/>
      <c r="J17" s="626"/>
      <c r="K17" s="627"/>
      <c r="L17" s="628"/>
      <c r="M17" s="629"/>
      <c r="N17" s="163"/>
      <c r="O17" s="606"/>
      <c r="P17" s="161"/>
      <c r="Q17" s="161"/>
      <c r="R17" s="161"/>
    </row>
    <row r="18" spans="2:23" s="182" customFormat="1" ht="33">
      <c r="B18" s="330" t="s">
        <v>188</v>
      </c>
      <c r="C18" s="338" t="s">
        <v>189</v>
      </c>
      <c r="D18" s="505"/>
      <c r="E18" s="338"/>
      <c r="F18" s="338"/>
      <c r="G18" s="326"/>
      <c r="H18" s="339"/>
      <c r="I18" s="322"/>
      <c r="J18" s="322"/>
      <c r="K18" s="617"/>
      <c r="L18" s="322"/>
      <c r="M18" s="511">
        <f>SUM(M20:M25)</f>
        <v>1425.8</v>
      </c>
      <c r="N18" s="511">
        <f t="shared" ref="N18:O18" si="2">SUM(N20:N25)</f>
        <v>804.7</v>
      </c>
      <c r="O18" s="511">
        <f t="shared" si="2"/>
        <v>2230.5</v>
      </c>
      <c r="P18" s="511"/>
      <c r="Q18" s="511"/>
      <c r="R18" s="511"/>
      <c r="S18" s="495"/>
      <c r="T18" s="496"/>
      <c r="U18" s="496"/>
      <c r="V18" s="496"/>
      <c r="W18" s="497"/>
    </row>
    <row r="19" spans="2:23" ht="24.75" customHeight="1">
      <c r="B19" s="307" t="s">
        <v>374</v>
      </c>
      <c r="C19" s="156"/>
      <c r="D19" s="498" t="s">
        <v>1467</v>
      </c>
      <c r="E19" s="620"/>
      <c r="F19" s="620"/>
      <c r="G19" s="622"/>
      <c r="H19" s="157"/>
      <c r="I19" s="157"/>
      <c r="J19" s="157"/>
      <c r="K19" s="157"/>
      <c r="L19" s="161"/>
      <c r="M19" s="163"/>
      <c r="N19" s="163"/>
      <c r="O19" s="168"/>
      <c r="P19" s="161"/>
      <c r="Q19" s="161"/>
      <c r="R19" s="161"/>
    </row>
    <row r="20" spans="2:23" ht="42.75" customHeight="1">
      <c r="B20" s="307" t="s">
        <v>1596</v>
      </c>
      <c r="C20" s="597"/>
      <c r="D20" s="598"/>
      <c r="E20" s="623"/>
      <c r="F20" s="609" t="s">
        <v>1594</v>
      </c>
      <c r="G20" s="221" t="s">
        <v>253</v>
      </c>
      <c r="H20" s="600" t="s">
        <v>1574</v>
      </c>
      <c r="I20" s="601" t="s">
        <v>202</v>
      </c>
      <c r="J20" s="626" t="s">
        <v>1595</v>
      </c>
      <c r="K20" s="627" t="s">
        <v>198</v>
      </c>
      <c r="L20" s="628"/>
      <c r="M20" s="629">
        <v>33.799999999999997</v>
      </c>
      <c r="N20" s="398">
        <v>804.7</v>
      </c>
      <c r="O20" s="606">
        <f t="shared" ref="O20" si="3">L20+M20+N20</f>
        <v>838.5</v>
      </c>
      <c r="P20" s="161"/>
      <c r="Q20" s="161"/>
      <c r="R20" s="161"/>
      <c r="V20" s="2">
        <f>33800+804700</f>
        <v>838500</v>
      </c>
    </row>
    <row r="21" spans="2:23" ht="13.5" customHeight="1">
      <c r="B21" s="647"/>
      <c r="C21" s="643"/>
      <c r="D21" s="642"/>
      <c r="E21" s="641"/>
      <c r="F21" s="644"/>
      <c r="G21" s="659"/>
      <c r="H21" s="640"/>
      <c r="I21" s="640"/>
      <c r="J21" s="639"/>
      <c r="K21" s="638"/>
      <c r="L21" s="637"/>
      <c r="M21" s="636"/>
      <c r="N21" s="656"/>
      <c r="O21" s="657"/>
      <c r="P21" s="176"/>
      <c r="Q21" s="176"/>
      <c r="R21" s="176"/>
    </row>
    <row r="22" spans="2:23" ht="42.75" customHeight="1">
      <c r="B22" s="634" t="s">
        <v>274</v>
      </c>
      <c r="C22" s="817" t="s">
        <v>275</v>
      </c>
      <c r="D22" s="807"/>
      <c r="E22" s="807"/>
      <c r="F22" s="808"/>
      <c r="G22" s="631"/>
      <c r="H22" s="635"/>
      <c r="I22" s="635"/>
      <c r="J22" s="632"/>
      <c r="K22" s="631"/>
      <c r="L22" s="633"/>
      <c r="M22" s="633"/>
      <c r="N22" s="633"/>
      <c r="O22" s="633"/>
      <c r="P22" s="633"/>
      <c r="Q22" s="633"/>
      <c r="R22" s="631"/>
      <c r="S22" s="630"/>
      <c r="T22" s="630"/>
      <c r="U22" s="630"/>
    </row>
    <row r="23" spans="2:23" ht="32.25" customHeight="1">
      <c r="B23" s="650" t="s">
        <v>1166</v>
      </c>
      <c r="C23" s="645"/>
      <c r="D23" s="646" t="s">
        <v>1602</v>
      </c>
      <c r="E23" s="645"/>
      <c r="F23" s="609"/>
      <c r="G23" s="221"/>
      <c r="H23" s="600"/>
      <c r="I23" s="600"/>
      <c r="J23" s="626"/>
      <c r="K23" s="627"/>
      <c r="L23" s="628"/>
      <c r="M23" s="629"/>
      <c r="N23" s="398"/>
      <c r="O23" s="606"/>
      <c r="P23" s="161"/>
      <c r="Q23" s="161"/>
      <c r="R23" s="161"/>
    </row>
    <row r="24" spans="2:23" ht="36.75" customHeight="1">
      <c r="B24" s="650" t="s">
        <v>1603</v>
      </c>
      <c r="C24" s="645"/>
      <c r="D24" s="646"/>
      <c r="E24" s="811" t="s">
        <v>1601</v>
      </c>
      <c r="F24" s="812"/>
      <c r="G24" s="653" t="s">
        <v>351</v>
      </c>
      <c r="H24" s="648" t="s">
        <v>1574</v>
      </c>
      <c r="I24" s="648" t="s">
        <v>202</v>
      </c>
      <c r="J24" s="654" t="s">
        <v>1597</v>
      </c>
      <c r="K24" s="627" t="s">
        <v>198</v>
      </c>
      <c r="L24" s="651"/>
      <c r="M24" s="649">
        <v>1392</v>
      </c>
      <c r="N24" s="649"/>
      <c r="O24" s="652">
        <f t="shared" ref="O24" si="4">L24+M24+N24</f>
        <v>1392</v>
      </c>
      <c r="P24" s="651"/>
      <c r="Q24" s="651"/>
      <c r="R24" s="651"/>
    </row>
    <row r="25" spans="2:23" ht="8.25" customHeight="1">
      <c r="B25" s="517"/>
      <c r="C25" s="173"/>
      <c r="D25" s="174"/>
      <c r="E25" s="621"/>
      <c r="F25" s="621"/>
      <c r="G25" s="413"/>
      <c r="H25" s="175"/>
      <c r="I25" s="175"/>
      <c r="J25" s="175"/>
      <c r="K25" s="175"/>
      <c r="L25" s="518"/>
      <c r="M25" s="177"/>
      <c r="N25" s="177"/>
      <c r="O25" s="178"/>
      <c r="P25" s="176"/>
      <c r="Q25" s="176"/>
      <c r="R25" s="176"/>
    </row>
    <row r="26" spans="2:23" ht="15" customHeight="1">
      <c r="B26" s="150" t="s">
        <v>216</v>
      </c>
      <c r="C26" s="156"/>
      <c r="D26" s="59"/>
      <c r="E26" s="620"/>
      <c r="F26" s="620"/>
      <c r="G26" s="622"/>
      <c r="H26" s="157"/>
      <c r="I26" s="157"/>
      <c r="J26" s="157"/>
      <c r="K26" s="157"/>
      <c r="L26" s="161"/>
      <c r="M26" s="163"/>
      <c r="N26" s="163"/>
      <c r="O26" s="168"/>
      <c r="P26" s="161"/>
      <c r="Q26" s="161"/>
      <c r="R26" s="161"/>
    </row>
    <row r="27" spans="2:23" s="528" customFormat="1" ht="33">
      <c r="B27" s="330" t="s">
        <v>873</v>
      </c>
      <c r="C27" s="338" t="s">
        <v>874</v>
      </c>
      <c r="D27" s="552"/>
      <c r="E27" s="338"/>
      <c r="F27" s="323"/>
      <c r="G27" s="323"/>
      <c r="H27" s="339"/>
      <c r="I27" s="322"/>
      <c r="J27" s="322"/>
      <c r="K27" s="617"/>
      <c r="L27" s="322"/>
      <c r="M27" s="612">
        <f>SUM(M29:M30)</f>
        <v>0</v>
      </c>
      <c r="N27" s="612">
        <f>SUM(N29:N31)</f>
        <v>8485</v>
      </c>
      <c r="O27" s="612">
        <f>SUM(O29:O30)</f>
        <v>8155</v>
      </c>
      <c r="P27" s="612">
        <f>SUM(P29:P219)</f>
        <v>0</v>
      </c>
      <c r="Q27" s="612">
        <f>SUM(Q29:Q219)</f>
        <v>0</v>
      </c>
      <c r="R27" s="341"/>
      <c r="S27" s="529"/>
      <c r="T27" s="557">
        <f>50000000/1015</f>
        <v>49261.083743842362</v>
      </c>
    </row>
    <row r="28" spans="2:23" ht="27" customHeight="1">
      <c r="B28" s="151" t="s">
        <v>876</v>
      </c>
      <c r="C28" s="156"/>
      <c r="D28" s="771" t="s">
        <v>1504</v>
      </c>
      <c r="E28" s="771"/>
      <c r="F28" s="772"/>
      <c r="G28" s="622"/>
      <c r="H28" s="157"/>
      <c r="I28" s="157"/>
      <c r="J28" s="157"/>
      <c r="K28" s="157"/>
      <c r="L28" s="161"/>
      <c r="M28" s="163"/>
      <c r="N28" s="163"/>
      <c r="O28" s="168"/>
      <c r="P28" s="161"/>
      <c r="Q28" s="161"/>
      <c r="R28" s="161"/>
    </row>
    <row r="29" spans="2:23" ht="41.25" customHeight="1">
      <c r="B29" s="151" t="s">
        <v>1584</v>
      </c>
      <c r="C29" s="597"/>
      <c r="D29" s="598"/>
      <c r="E29" s="811" t="s">
        <v>1593</v>
      </c>
      <c r="F29" s="812"/>
      <c r="G29" s="151" t="s">
        <v>1129</v>
      </c>
      <c r="H29" s="600" t="s">
        <v>1574</v>
      </c>
      <c r="I29" s="600" t="s">
        <v>202</v>
      </c>
      <c r="J29" s="624" t="s">
        <v>1585</v>
      </c>
      <c r="K29" s="600" t="s">
        <v>192</v>
      </c>
      <c r="L29" s="613"/>
      <c r="M29" s="398"/>
      <c r="N29" s="398">
        <v>5000</v>
      </c>
      <c r="O29" s="606">
        <f t="shared" ref="O29:O32" si="5">L29+M29+N29</f>
        <v>5000</v>
      </c>
      <c r="P29" s="161"/>
      <c r="Q29" s="161"/>
      <c r="R29" s="161"/>
      <c r="T29" s="8">
        <f t="shared" ref="T29:T30" si="6">N29*1000</f>
        <v>5000000</v>
      </c>
    </row>
    <row r="30" spans="2:23" ht="41.25" customHeight="1">
      <c r="B30" s="151" t="s">
        <v>1586</v>
      </c>
      <c r="C30" s="597"/>
      <c r="D30" s="598"/>
      <c r="E30" s="811" t="s">
        <v>1587</v>
      </c>
      <c r="F30" s="812"/>
      <c r="G30" s="151" t="s">
        <v>1129</v>
      </c>
      <c r="H30" s="600" t="s">
        <v>1574</v>
      </c>
      <c r="I30" s="600" t="s">
        <v>202</v>
      </c>
      <c r="J30" s="624" t="s">
        <v>1588</v>
      </c>
      <c r="K30" s="600" t="s">
        <v>192</v>
      </c>
      <c r="L30" s="613"/>
      <c r="M30" s="398"/>
      <c r="N30" s="398">
        <v>3155</v>
      </c>
      <c r="O30" s="606">
        <f t="shared" si="5"/>
        <v>3155</v>
      </c>
      <c r="P30" s="161"/>
      <c r="Q30" s="161"/>
      <c r="R30" s="161"/>
      <c r="T30" s="8">
        <f t="shared" si="6"/>
        <v>3155000</v>
      </c>
    </row>
    <row r="31" spans="2:23" ht="41.25" customHeight="1">
      <c r="B31" s="151" t="s">
        <v>1589</v>
      </c>
      <c r="C31" s="597"/>
      <c r="D31" s="598"/>
      <c r="E31" s="811" t="s">
        <v>1592</v>
      </c>
      <c r="F31" s="812"/>
      <c r="G31" s="151" t="s">
        <v>1591</v>
      </c>
      <c r="H31" s="600" t="s">
        <v>1574</v>
      </c>
      <c r="I31" s="600" t="s">
        <v>202</v>
      </c>
      <c r="J31" s="624" t="s">
        <v>1590</v>
      </c>
      <c r="K31" s="600" t="s">
        <v>192</v>
      </c>
      <c r="L31" s="613"/>
      <c r="M31" s="398"/>
      <c r="N31" s="398">
        <v>330</v>
      </c>
      <c r="O31" s="606">
        <f t="shared" si="5"/>
        <v>330</v>
      </c>
      <c r="P31" s="161"/>
      <c r="Q31" s="161"/>
      <c r="R31" s="161"/>
    </row>
    <row r="32" spans="2:23" ht="41.25" customHeight="1">
      <c r="B32" s="658" t="s">
        <v>1598</v>
      </c>
      <c r="C32" s="643"/>
      <c r="D32" s="642"/>
      <c r="E32" s="818" t="s">
        <v>1599</v>
      </c>
      <c r="F32" s="819"/>
      <c r="G32" s="658" t="s">
        <v>1129</v>
      </c>
      <c r="H32" s="640" t="s">
        <v>1574</v>
      </c>
      <c r="I32" s="640" t="s">
        <v>202</v>
      </c>
      <c r="J32" s="392" t="s">
        <v>1600</v>
      </c>
      <c r="K32" s="640" t="s">
        <v>203</v>
      </c>
      <c r="L32" s="655"/>
      <c r="M32" s="656"/>
      <c r="N32" s="656">
        <v>500</v>
      </c>
      <c r="O32" s="657">
        <f t="shared" si="5"/>
        <v>500</v>
      </c>
      <c r="P32" s="176"/>
      <c r="Q32" s="176"/>
      <c r="R32" s="176"/>
    </row>
    <row r="33" spans="2:16" ht="15" customHeight="1">
      <c r="B33" s="145"/>
      <c r="E33" s="625"/>
      <c r="F33" s="625"/>
      <c r="G33" s="625"/>
      <c r="M33" s="8"/>
      <c r="O33" s="46"/>
    </row>
    <row r="34" spans="2:16" ht="15" customHeight="1">
      <c r="B34" s="520" t="s">
        <v>135</v>
      </c>
      <c r="C34" s="182"/>
      <c r="D34" s="182"/>
      <c r="E34" s="182"/>
      <c r="F34" s="182"/>
      <c r="G34" s="182"/>
      <c r="H34" s="182"/>
      <c r="I34" s="182"/>
      <c r="J34" s="182"/>
      <c r="K34" s="182"/>
      <c r="L34" s="616"/>
      <c r="M34" s="182" t="s">
        <v>218</v>
      </c>
      <c r="N34" s="182"/>
      <c r="O34" s="182"/>
      <c r="P34" s="182"/>
    </row>
    <row r="35" spans="2:16" ht="15" customHeight="1">
      <c r="B35" s="179"/>
      <c r="C35" s="179"/>
      <c r="D35" s="179"/>
      <c r="E35" s="179"/>
      <c r="F35" s="179"/>
      <c r="G35" s="179"/>
      <c r="H35" s="180"/>
      <c r="I35" s="179"/>
      <c r="J35" s="179"/>
      <c r="K35" s="179"/>
      <c r="L35" s="181"/>
      <c r="M35" s="179"/>
      <c r="N35" s="179"/>
      <c r="O35" s="179"/>
      <c r="P35" s="179"/>
    </row>
    <row r="36" spans="2:16" ht="15" customHeight="1">
      <c r="B36" s="179"/>
      <c r="C36" s="179"/>
      <c r="D36" s="179"/>
      <c r="E36" s="179"/>
      <c r="F36" s="179"/>
      <c r="G36" s="179"/>
      <c r="H36" s="180"/>
      <c r="I36" s="179"/>
      <c r="J36" s="179"/>
      <c r="K36" s="179"/>
      <c r="L36" s="181"/>
      <c r="M36" s="179"/>
      <c r="N36" s="179"/>
      <c r="O36" s="179"/>
      <c r="P36" s="179"/>
    </row>
    <row r="37" spans="2:16" ht="15" customHeight="1">
      <c r="B37" s="179"/>
      <c r="C37" s="179"/>
      <c r="D37" s="179"/>
      <c r="E37" s="179"/>
      <c r="F37" s="179"/>
      <c r="G37" s="179"/>
      <c r="H37" s="180"/>
      <c r="I37" s="179"/>
      <c r="J37" s="179"/>
      <c r="K37" s="179"/>
      <c r="L37" s="181"/>
      <c r="M37" s="179"/>
      <c r="N37" s="179"/>
      <c r="O37" s="179"/>
      <c r="P37" s="179"/>
    </row>
    <row r="38" spans="2:16" ht="15" customHeight="1">
      <c r="B38" s="182"/>
      <c r="C38" s="182"/>
      <c r="D38" s="761" t="s">
        <v>219</v>
      </c>
      <c r="E38" s="762"/>
      <c r="F38" s="762"/>
      <c r="G38" s="756" t="s">
        <v>220</v>
      </c>
      <c r="H38" s="756"/>
      <c r="I38" s="756"/>
      <c r="K38" s="615"/>
      <c r="L38" s="616"/>
      <c r="M38" s="182"/>
      <c r="N38" s="756" t="s">
        <v>221</v>
      </c>
      <c r="O38" s="757"/>
      <c r="P38" s="757"/>
    </row>
    <row r="39" spans="2:16" ht="15" customHeight="1">
      <c r="B39" s="182"/>
      <c r="C39" s="182"/>
      <c r="D39" s="758" t="s">
        <v>222</v>
      </c>
      <c r="E39" s="758"/>
      <c r="F39" s="758"/>
      <c r="G39" s="759" t="s">
        <v>223</v>
      </c>
      <c r="H39" s="759"/>
      <c r="I39" s="759"/>
      <c r="K39" s="616"/>
      <c r="L39" s="616"/>
      <c r="M39" s="182"/>
      <c r="N39" s="759" t="s">
        <v>224</v>
      </c>
      <c r="O39" s="759"/>
      <c r="P39" s="759"/>
    </row>
    <row r="40" spans="2:16" ht="15" customHeight="1">
      <c r="B40" s="145"/>
      <c r="E40" s="625"/>
      <c r="F40" s="625"/>
      <c r="G40" s="625"/>
      <c r="M40" s="8"/>
      <c r="O40" s="46"/>
    </row>
    <row r="41" spans="2:16" ht="15" customHeight="1">
      <c r="B41" s="145"/>
      <c r="E41" s="625"/>
      <c r="F41" s="625"/>
      <c r="G41" s="625"/>
      <c r="M41" s="8"/>
      <c r="O41" s="46"/>
    </row>
    <row r="42" spans="2:16" ht="15" customHeight="1">
      <c r="B42" s="145"/>
      <c r="E42" s="625"/>
      <c r="F42" s="625"/>
      <c r="G42" s="625"/>
      <c r="M42" s="8"/>
      <c r="O42" s="46"/>
    </row>
    <row r="43" spans="2:16" ht="15" customHeight="1">
      <c r="B43" s="145"/>
      <c r="E43" s="625"/>
      <c r="F43" s="625"/>
      <c r="G43" s="625"/>
      <c r="M43" s="8"/>
      <c r="O43" s="46"/>
    </row>
    <row r="44" spans="2:16" ht="36" customHeight="1">
      <c r="E44" s="625"/>
      <c r="F44" s="625"/>
      <c r="G44" s="625"/>
      <c r="J44" s="581" t="e">
        <f>M44+O44</f>
        <v>#REF!</v>
      </c>
      <c r="M44" s="8" t="e">
        <f>M11+#REF!+#REF!+#REF!+#REF!+#REF!+#REF!+M27+#REF!+#REF!+#REF!</f>
        <v>#REF!</v>
      </c>
      <c r="O44" s="8" t="e">
        <f>N11+#REF!+#REF!+#REF!+#REF!+#REF!+#REF!+N27+#REF!+#REF!+#REF!</f>
        <v>#REF!</v>
      </c>
    </row>
    <row r="45" spans="2:16">
      <c r="J45" s="8" t="e">
        <f>O11+#REF!+#REF!+#REF!+#REF!+#REF!+#REF!+O27+#REF!+#REF!+#REF!</f>
        <v>#REF!</v>
      </c>
      <c r="O45" s="147"/>
      <c r="P45" s="4"/>
    </row>
    <row r="46" spans="2:16">
      <c r="C46" s="2"/>
      <c r="D46" s="2"/>
      <c r="E46" s="2"/>
      <c r="F46" s="2"/>
      <c r="G46" s="2"/>
      <c r="J46" s="581" t="e">
        <f>J45*1000</f>
        <v>#REF!</v>
      </c>
      <c r="O46" s="147"/>
    </row>
    <row r="47" spans="2:16">
      <c r="O47" s="8"/>
    </row>
    <row r="48" spans="2:16">
      <c r="O48" s="147"/>
    </row>
    <row r="49" spans="6:15">
      <c r="O49" s="8"/>
    </row>
    <row r="50" spans="6:15">
      <c r="O50" s="147"/>
    </row>
    <row r="51" spans="6:15">
      <c r="F51" s="5">
        <v>7999999</v>
      </c>
      <c r="O51" s="143"/>
    </row>
    <row r="52" spans="6:15">
      <c r="F52" s="5">
        <v>800000</v>
      </c>
      <c r="O52" s="8"/>
    </row>
    <row r="53" spans="6:15">
      <c r="F53" s="614">
        <f>SUM(F51:F52)</f>
        <v>8799999</v>
      </c>
    </row>
    <row r="54" spans="6:15">
      <c r="M54" s="502"/>
      <c r="O54" s="143"/>
    </row>
    <row r="56" spans="6:15">
      <c r="M56" s="502"/>
    </row>
  </sheetData>
  <mergeCells count="24">
    <mergeCell ref="D28:F28"/>
    <mergeCell ref="E29:F29"/>
    <mergeCell ref="C22:F22"/>
    <mergeCell ref="E24:F24"/>
    <mergeCell ref="B1:R1"/>
    <mergeCell ref="B2:R2"/>
    <mergeCell ref="B3:R3"/>
    <mergeCell ref="B4:R4"/>
    <mergeCell ref="B8:B9"/>
    <mergeCell ref="C8:F9"/>
    <mergeCell ref="G8:G9"/>
    <mergeCell ref="H8:I8"/>
    <mergeCell ref="L8:O8"/>
    <mergeCell ref="P8:R8"/>
    <mergeCell ref="C11:F11"/>
    <mergeCell ref="E30:F30"/>
    <mergeCell ref="E31:F31"/>
    <mergeCell ref="G38:I38"/>
    <mergeCell ref="N38:P38"/>
    <mergeCell ref="D39:F39"/>
    <mergeCell ref="G39:I39"/>
    <mergeCell ref="N39:P39"/>
    <mergeCell ref="D38:F38"/>
    <mergeCell ref="E32:F32"/>
  </mergeCells>
  <pageMargins left="0.23622047244094491" right="0" top="0.23622047244094491" bottom="7.874015748031496E-2" header="0.31496062992125984" footer="0.31496062992125984"/>
  <pageSetup paperSize="5" scale="89" orientation="landscape" horizontalDpi="4294967293" verticalDpi="0" r:id="rId1"/>
  <headerFooter>
    <oddFooter>&amp;L&amp;"Arial Narrow,Regular"&amp;8SUPPLEMENTAL AIP#3 2020&amp;CPage &amp;P</oddFooter>
  </headerFooter>
  <rowBreaks count="1" manualBreakCount="1">
    <brk id="21" min="1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1"/>
  <sheetViews>
    <sheetView view="pageBreakPreview" topLeftCell="A17" zoomScaleSheetLayoutView="100" workbookViewId="0">
      <selection activeCell="J28" sqref="J28"/>
    </sheetView>
  </sheetViews>
  <sheetFormatPr defaultRowHeight="16.5"/>
  <cols>
    <col min="1" max="1" width="2.5703125" style="2" customWidth="1"/>
    <col min="2" max="2" width="12.42578125" style="2" customWidth="1"/>
    <col min="3" max="3" width="1.5703125" style="4" customWidth="1"/>
    <col min="4" max="4" width="2.5703125" style="3" customWidth="1"/>
    <col min="5" max="5" width="8" style="3" customWidth="1"/>
    <col min="6" max="6" width="36.7109375" style="3" customWidth="1"/>
    <col min="7" max="7" width="11" style="3" customWidth="1"/>
    <col min="8" max="8" width="9.140625" style="3" customWidth="1"/>
    <col min="9" max="9" width="9.5703125" style="3" customWidth="1"/>
    <col min="10" max="10" width="17.5703125" style="3" customWidth="1"/>
    <col min="11" max="11" width="8.140625" style="3" customWidth="1"/>
    <col min="12" max="12" width="8.5703125" style="2" customWidth="1"/>
    <col min="13" max="13" width="12.140625" style="2" customWidth="1"/>
    <col min="14" max="14" width="8.85546875" style="8" customWidth="1"/>
    <col min="15" max="15" width="10.42578125" style="2" customWidth="1"/>
    <col min="16" max="16" width="8.7109375" style="2" customWidth="1"/>
    <col min="17" max="18" width="7.85546875" style="2" customWidth="1"/>
    <col min="19" max="19" width="13.28515625" style="2" hidden="1" customWidth="1"/>
    <col min="20" max="20" width="13.7109375" style="8" hidden="1" customWidth="1"/>
    <col min="21" max="21" width="12.42578125" style="2" bestFit="1" customWidth="1"/>
    <col min="22" max="22" width="13.5703125" style="2" bestFit="1" customWidth="1"/>
    <col min="23" max="23" width="13.140625" style="2" customWidth="1"/>
    <col min="24" max="16384" width="9.140625" style="2"/>
  </cols>
  <sheetData>
    <row r="1" spans="2:20" ht="14.25" customHeight="1">
      <c r="B1" s="749" t="s">
        <v>3</v>
      </c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</row>
    <row r="2" spans="2:20">
      <c r="B2" s="750" t="s">
        <v>1424</v>
      </c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0"/>
      <c r="R2" s="750"/>
    </row>
    <row r="3" spans="2:20">
      <c r="B3" s="750" t="s">
        <v>4</v>
      </c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</row>
    <row r="4" spans="2:20" hidden="1">
      <c r="B4" s="750" t="s">
        <v>109</v>
      </c>
      <c r="C4" s="750"/>
      <c r="D4" s="750"/>
      <c r="E4" s="750"/>
      <c r="F4" s="750"/>
      <c r="G4" s="750"/>
      <c r="H4" s="750"/>
      <c r="I4" s="750"/>
      <c r="J4" s="750"/>
      <c r="K4" s="750"/>
      <c r="L4" s="750"/>
      <c r="M4" s="750"/>
      <c r="N4" s="750"/>
      <c r="O4" s="750"/>
      <c r="P4" s="750"/>
      <c r="Q4" s="750"/>
      <c r="R4" s="750"/>
    </row>
    <row r="5" spans="2:20" ht="6" hidden="1" customHeight="1">
      <c r="B5" s="3"/>
      <c r="L5" s="3"/>
      <c r="M5" s="3"/>
      <c r="N5" s="5"/>
      <c r="O5" s="3"/>
      <c r="P5" s="3"/>
      <c r="Q5" s="3"/>
      <c r="R5" s="3"/>
    </row>
    <row r="6" spans="2:20" hidden="1">
      <c r="B6" s="1" t="s">
        <v>172</v>
      </c>
      <c r="C6" s="6"/>
      <c r="D6" s="7"/>
      <c r="E6" s="7"/>
      <c r="F6" s="7"/>
      <c r="G6" s="7"/>
    </row>
    <row r="7" spans="2:20" ht="6" customHeight="1">
      <c r="B7" s="1" t="s">
        <v>5</v>
      </c>
      <c r="C7" s="6"/>
      <c r="D7" s="7"/>
      <c r="E7" s="7"/>
      <c r="F7" s="7"/>
      <c r="G7" s="7"/>
    </row>
    <row r="8" spans="2:20" s="10" customFormat="1" ht="42" customHeight="1">
      <c r="B8" s="767" t="s">
        <v>1425</v>
      </c>
      <c r="C8" s="768" t="s">
        <v>7</v>
      </c>
      <c r="D8" s="768"/>
      <c r="E8" s="768"/>
      <c r="F8" s="768"/>
      <c r="G8" s="806" t="s">
        <v>248</v>
      </c>
      <c r="H8" s="768" t="s">
        <v>0</v>
      </c>
      <c r="I8" s="768"/>
      <c r="J8" s="584"/>
      <c r="K8" s="584"/>
      <c r="L8" s="768" t="s">
        <v>179</v>
      </c>
      <c r="M8" s="768"/>
      <c r="N8" s="768"/>
      <c r="O8" s="768"/>
      <c r="P8" s="770" t="s">
        <v>1421</v>
      </c>
      <c r="Q8" s="770"/>
      <c r="R8" s="770"/>
      <c r="T8" s="553"/>
    </row>
    <row r="9" spans="2:20" s="12" customFormat="1" ht="99">
      <c r="B9" s="767"/>
      <c r="C9" s="768"/>
      <c r="D9" s="768"/>
      <c r="E9" s="768"/>
      <c r="F9" s="768"/>
      <c r="G9" s="806"/>
      <c r="H9" s="584" t="s">
        <v>10</v>
      </c>
      <c r="I9" s="585" t="s">
        <v>11</v>
      </c>
      <c r="J9" s="584" t="s">
        <v>12</v>
      </c>
      <c r="K9" s="584" t="s">
        <v>13</v>
      </c>
      <c r="L9" s="584" t="s">
        <v>225</v>
      </c>
      <c r="M9" s="584" t="s">
        <v>15</v>
      </c>
      <c r="N9" s="11" t="s">
        <v>238</v>
      </c>
      <c r="O9" s="584" t="s">
        <v>133</v>
      </c>
      <c r="P9" s="585" t="s">
        <v>16</v>
      </c>
      <c r="Q9" s="585" t="s">
        <v>17</v>
      </c>
      <c r="R9" s="585" t="s">
        <v>18</v>
      </c>
      <c r="T9" s="194"/>
    </row>
    <row r="10" spans="2:20">
      <c r="B10" s="149" t="s">
        <v>214</v>
      </c>
      <c r="C10" s="153"/>
      <c r="D10" s="154"/>
      <c r="E10" s="154"/>
      <c r="F10" s="154"/>
      <c r="G10" s="16"/>
      <c r="H10" s="155"/>
      <c r="I10" s="155"/>
      <c r="J10" s="155"/>
      <c r="K10" s="155"/>
      <c r="L10" s="160"/>
      <c r="M10" s="160"/>
      <c r="N10" s="167"/>
      <c r="O10" s="160"/>
      <c r="P10" s="160"/>
      <c r="Q10" s="160"/>
      <c r="R10" s="160"/>
    </row>
    <row r="11" spans="2:20" ht="33">
      <c r="B11" s="330" t="s">
        <v>175</v>
      </c>
      <c r="C11" s="760" t="s">
        <v>176</v>
      </c>
      <c r="D11" s="760"/>
      <c r="E11" s="760"/>
      <c r="F11" s="764"/>
      <c r="G11" s="586"/>
      <c r="H11" s="244"/>
      <c r="I11" s="244"/>
      <c r="J11" s="244"/>
      <c r="K11" s="244"/>
      <c r="L11" s="285"/>
      <c r="M11" s="285">
        <f>SUM(M13:M16)</f>
        <v>1102</v>
      </c>
      <c r="N11" s="285">
        <f t="shared" ref="N11:O11" si="0">SUM(N13:N16)</f>
        <v>0</v>
      </c>
      <c r="O11" s="285">
        <f t="shared" si="0"/>
        <v>1102</v>
      </c>
      <c r="P11" s="246"/>
      <c r="Q11" s="246"/>
      <c r="R11" s="246"/>
      <c r="S11" s="316" t="s">
        <v>957</v>
      </c>
    </row>
    <row r="12" spans="2:20" ht="25.5">
      <c r="B12" s="151" t="s">
        <v>601</v>
      </c>
      <c r="C12" s="156"/>
      <c r="D12" s="446" t="s">
        <v>1488</v>
      </c>
      <c r="E12" s="59"/>
      <c r="F12" s="59"/>
      <c r="G12" s="190"/>
      <c r="H12" s="157"/>
      <c r="I12" s="157"/>
      <c r="J12" s="157"/>
      <c r="K12" s="157"/>
      <c r="L12" s="161"/>
      <c r="M12" s="161"/>
      <c r="N12" s="163"/>
      <c r="O12" s="161"/>
      <c r="P12" s="161"/>
      <c r="Q12" s="161"/>
      <c r="R12" s="161"/>
    </row>
    <row r="13" spans="2:20" ht="79.5" customHeight="1">
      <c r="B13" s="151" t="s">
        <v>1573</v>
      </c>
      <c r="C13" s="597"/>
      <c r="D13" s="598"/>
      <c r="E13" s="591"/>
      <c r="F13" s="599" t="s">
        <v>1557</v>
      </c>
      <c r="G13" s="221" t="s">
        <v>1553</v>
      </c>
      <c r="H13" s="600" t="s">
        <v>1574</v>
      </c>
      <c r="I13" s="601" t="s">
        <v>202</v>
      </c>
      <c r="J13" s="602" t="s">
        <v>1575</v>
      </c>
      <c r="K13" s="603" t="s">
        <v>203</v>
      </c>
      <c r="L13" s="604"/>
      <c r="M13" s="605">
        <v>627.9</v>
      </c>
      <c r="N13" s="163"/>
      <c r="O13" s="606">
        <f>L13+M13+N13</f>
        <v>627.9</v>
      </c>
      <c r="P13" s="161"/>
      <c r="Q13" s="161"/>
      <c r="R13" s="161"/>
    </row>
    <row r="14" spans="2:20" ht="52.5" customHeight="1">
      <c r="B14" s="151" t="s">
        <v>1576</v>
      </c>
      <c r="C14" s="597"/>
      <c r="D14" s="598"/>
      <c r="E14" s="591"/>
      <c r="F14" s="607" t="s">
        <v>1559</v>
      </c>
      <c r="G14" s="221" t="s">
        <v>1553</v>
      </c>
      <c r="H14" s="600" t="s">
        <v>1574</v>
      </c>
      <c r="I14" s="601" t="s">
        <v>202</v>
      </c>
      <c r="J14" s="608" t="s">
        <v>1577</v>
      </c>
      <c r="K14" s="603" t="s">
        <v>203</v>
      </c>
      <c r="L14" s="604"/>
      <c r="M14" s="605">
        <v>182.7</v>
      </c>
      <c r="N14" s="163"/>
      <c r="O14" s="606">
        <f t="shared" ref="O14:O16" si="1">L14+M14+N14</f>
        <v>182.7</v>
      </c>
      <c r="P14" s="161"/>
      <c r="Q14" s="161"/>
      <c r="R14" s="161"/>
    </row>
    <row r="15" spans="2:20" ht="87.75" customHeight="1">
      <c r="B15" s="151" t="s">
        <v>1578</v>
      </c>
      <c r="C15" s="597"/>
      <c r="D15" s="598"/>
      <c r="E15" s="591"/>
      <c r="F15" s="609" t="s">
        <v>1579</v>
      </c>
      <c r="G15" s="221" t="s">
        <v>1553</v>
      </c>
      <c r="H15" s="600" t="s">
        <v>1574</v>
      </c>
      <c r="I15" s="601" t="s">
        <v>202</v>
      </c>
      <c r="J15" s="602" t="s">
        <v>1580</v>
      </c>
      <c r="K15" s="603" t="s">
        <v>203</v>
      </c>
      <c r="L15" s="604"/>
      <c r="M15" s="605">
        <v>91.4</v>
      </c>
      <c r="N15" s="163"/>
      <c r="O15" s="606">
        <f t="shared" si="1"/>
        <v>91.4</v>
      </c>
      <c r="P15" s="161"/>
      <c r="Q15" s="161"/>
      <c r="R15" s="161"/>
    </row>
    <row r="16" spans="2:20" ht="42.75" customHeight="1">
      <c r="B16" s="151" t="s">
        <v>1581</v>
      </c>
      <c r="C16" s="597"/>
      <c r="D16" s="598"/>
      <c r="E16" s="591"/>
      <c r="F16" s="609" t="s">
        <v>1582</v>
      </c>
      <c r="G16" s="221" t="s">
        <v>1553</v>
      </c>
      <c r="H16" s="600" t="s">
        <v>1574</v>
      </c>
      <c r="I16" s="601" t="s">
        <v>202</v>
      </c>
      <c r="J16" s="610" t="s">
        <v>1583</v>
      </c>
      <c r="K16" s="603" t="s">
        <v>203</v>
      </c>
      <c r="L16" s="611"/>
      <c r="M16" s="605">
        <v>200</v>
      </c>
      <c r="N16" s="163"/>
      <c r="O16" s="606">
        <f t="shared" si="1"/>
        <v>200</v>
      </c>
      <c r="P16" s="161"/>
      <c r="Q16" s="161"/>
      <c r="R16" s="161"/>
    </row>
    <row r="17" spans="2:20" ht="15" customHeight="1">
      <c r="B17" s="517"/>
      <c r="C17" s="173"/>
      <c r="D17" s="174"/>
      <c r="E17" s="596"/>
      <c r="F17" s="596"/>
      <c r="G17" s="413"/>
      <c r="H17" s="175"/>
      <c r="I17" s="175"/>
      <c r="J17" s="175"/>
      <c r="K17" s="175"/>
      <c r="L17" s="518"/>
      <c r="M17" s="177"/>
      <c r="N17" s="177"/>
      <c r="O17" s="178"/>
      <c r="P17" s="176"/>
      <c r="Q17" s="176"/>
      <c r="R17" s="176"/>
    </row>
    <row r="18" spans="2:20" ht="15" customHeight="1">
      <c r="B18" s="150" t="s">
        <v>216</v>
      </c>
      <c r="C18" s="156"/>
      <c r="D18" s="59"/>
      <c r="E18" s="589"/>
      <c r="F18" s="589"/>
      <c r="G18" s="593"/>
      <c r="H18" s="157"/>
      <c r="I18" s="157"/>
      <c r="J18" s="157"/>
      <c r="K18" s="157"/>
      <c r="L18" s="161"/>
      <c r="M18" s="163"/>
      <c r="N18" s="163"/>
      <c r="O18" s="168"/>
      <c r="P18" s="161"/>
      <c r="Q18" s="161"/>
      <c r="R18" s="161"/>
    </row>
    <row r="19" spans="2:20" s="528" customFormat="1" ht="33">
      <c r="B19" s="330" t="s">
        <v>873</v>
      </c>
      <c r="C19" s="338" t="s">
        <v>874</v>
      </c>
      <c r="D19" s="552"/>
      <c r="E19" s="338"/>
      <c r="F19" s="323"/>
      <c r="G19" s="323"/>
      <c r="H19" s="339"/>
      <c r="I19" s="322"/>
      <c r="J19" s="322"/>
      <c r="K19" s="586"/>
      <c r="L19" s="322"/>
      <c r="M19" s="612">
        <f>SUM(M21:M22)</f>
        <v>0</v>
      </c>
      <c r="N19" s="612">
        <f>SUM(N21:N23)</f>
        <v>8485</v>
      </c>
      <c r="O19" s="612">
        <f>SUM(O21:O22)</f>
        <v>8155</v>
      </c>
      <c r="P19" s="612">
        <f>SUM(P21:P214)</f>
        <v>0</v>
      </c>
      <c r="Q19" s="612">
        <f>SUM(Q21:Q214)</f>
        <v>0</v>
      </c>
      <c r="R19" s="341"/>
      <c r="S19" s="529"/>
      <c r="T19" s="557">
        <f>50000000/1015</f>
        <v>49261.083743842362</v>
      </c>
    </row>
    <row r="20" spans="2:20" ht="27" customHeight="1">
      <c r="B20" s="151" t="s">
        <v>876</v>
      </c>
      <c r="C20" s="156"/>
      <c r="D20" s="771" t="s">
        <v>1504</v>
      </c>
      <c r="E20" s="771"/>
      <c r="F20" s="772"/>
      <c r="G20" s="593"/>
      <c r="H20" s="157"/>
      <c r="I20" s="157"/>
      <c r="J20" s="157"/>
      <c r="K20" s="157"/>
      <c r="L20" s="161"/>
      <c r="M20" s="163"/>
      <c r="N20" s="163"/>
      <c r="O20" s="168"/>
      <c r="P20" s="161"/>
      <c r="Q20" s="161"/>
      <c r="R20" s="161"/>
    </row>
    <row r="21" spans="2:20" ht="41.25" customHeight="1">
      <c r="B21" s="151" t="s">
        <v>1584</v>
      </c>
      <c r="C21" s="597"/>
      <c r="D21" s="598"/>
      <c r="E21" s="811" t="s">
        <v>1593</v>
      </c>
      <c r="F21" s="812"/>
      <c r="G21" s="151" t="s">
        <v>1129</v>
      </c>
      <c r="H21" s="600" t="s">
        <v>1574</v>
      </c>
      <c r="I21" s="600" t="s">
        <v>202</v>
      </c>
      <c r="J21" s="592" t="s">
        <v>1585</v>
      </c>
      <c r="K21" s="600" t="s">
        <v>192</v>
      </c>
      <c r="L21" s="613"/>
      <c r="M21" s="398"/>
      <c r="N21" s="398">
        <v>5000</v>
      </c>
      <c r="O21" s="606">
        <f t="shared" ref="O21:O23" si="2">L21+M21+N21</f>
        <v>5000</v>
      </c>
      <c r="P21" s="161"/>
      <c r="Q21" s="161"/>
      <c r="R21" s="161"/>
      <c r="T21" s="8">
        <f t="shared" ref="T21:T22" si="3">N21*1000</f>
        <v>5000000</v>
      </c>
    </row>
    <row r="22" spans="2:20" ht="41.25" customHeight="1">
      <c r="B22" s="151" t="s">
        <v>1586</v>
      </c>
      <c r="C22" s="597"/>
      <c r="D22" s="598"/>
      <c r="E22" s="811" t="s">
        <v>1587</v>
      </c>
      <c r="F22" s="812"/>
      <c r="G22" s="151" t="s">
        <v>1129</v>
      </c>
      <c r="H22" s="600" t="s">
        <v>1574</v>
      </c>
      <c r="I22" s="600" t="s">
        <v>202</v>
      </c>
      <c r="J22" s="592" t="s">
        <v>1588</v>
      </c>
      <c r="K22" s="600" t="s">
        <v>192</v>
      </c>
      <c r="L22" s="613"/>
      <c r="M22" s="398"/>
      <c r="N22" s="398">
        <v>3155</v>
      </c>
      <c r="O22" s="606">
        <f t="shared" si="2"/>
        <v>3155</v>
      </c>
      <c r="P22" s="161"/>
      <c r="Q22" s="161"/>
      <c r="R22" s="161"/>
      <c r="T22" s="8">
        <f t="shared" si="3"/>
        <v>3155000</v>
      </c>
    </row>
    <row r="23" spans="2:20" ht="41.25" customHeight="1">
      <c r="B23" s="151" t="s">
        <v>1589</v>
      </c>
      <c r="C23" s="597"/>
      <c r="D23" s="598"/>
      <c r="E23" s="811" t="s">
        <v>1592</v>
      </c>
      <c r="F23" s="812"/>
      <c r="G23" s="151" t="s">
        <v>1591</v>
      </c>
      <c r="H23" s="600" t="s">
        <v>1574</v>
      </c>
      <c r="I23" s="600" t="s">
        <v>202</v>
      </c>
      <c r="J23" s="592" t="s">
        <v>1590</v>
      </c>
      <c r="K23" s="600" t="s">
        <v>192</v>
      </c>
      <c r="L23" s="613"/>
      <c r="M23" s="398"/>
      <c r="N23" s="398">
        <v>330</v>
      </c>
      <c r="O23" s="606">
        <f t="shared" si="2"/>
        <v>330</v>
      </c>
      <c r="P23" s="161"/>
      <c r="Q23" s="161"/>
      <c r="R23" s="161"/>
    </row>
    <row r="24" spans="2:20" ht="15" customHeight="1">
      <c r="B24" s="172"/>
      <c r="C24" s="173"/>
      <c r="D24" s="174"/>
      <c r="E24" s="590"/>
      <c r="F24" s="590"/>
      <c r="G24" s="188"/>
      <c r="H24" s="175"/>
      <c r="I24" s="175"/>
      <c r="J24" s="175"/>
      <c r="K24" s="175"/>
      <c r="L24" s="176"/>
      <c r="M24" s="177"/>
      <c r="N24" s="177"/>
      <c r="O24" s="178"/>
      <c r="P24" s="176"/>
      <c r="Q24" s="176"/>
      <c r="R24" s="176"/>
    </row>
    <row r="25" spans="2:20" ht="15" customHeight="1">
      <c r="B25" s="145"/>
      <c r="E25" s="594"/>
      <c r="F25" s="594"/>
      <c r="G25" s="594"/>
      <c r="M25" s="8"/>
      <c r="O25" s="46"/>
    </row>
    <row r="26" spans="2:20" ht="15" customHeight="1">
      <c r="B26" s="145"/>
      <c r="E26" s="594"/>
      <c r="F26" s="594"/>
      <c r="G26" s="594"/>
      <c r="M26" s="8"/>
      <c r="O26" s="46"/>
    </row>
    <row r="27" spans="2:20" ht="15" customHeight="1">
      <c r="B27" s="145"/>
      <c r="E27" s="594"/>
      <c r="F27" s="594"/>
      <c r="G27" s="594"/>
      <c r="M27" s="8"/>
      <c r="O27" s="46"/>
    </row>
    <row r="28" spans="2:20" ht="15" customHeight="1">
      <c r="B28" s="145"/>
      <c r="E28" s="594"/>
      <c r="F28" s="594"/>
      <c r="G28" s="594"/>
      <c r="M28" s="8"/>
      <c r="O28" s="46"/>
    </row>
    <row r="29" spans="2:20" ht="15" customHeight="1">
      <c r="B29" s="520" t="s">
        <v>135</v>
      </c>
      <c r="C29" s="182"/>
      <c r="D29" s="182"/>
      <c r="E29" s="182"/>
      <c r="F29" s="182"/>
      <c r="G29" s="182"/>
      <c r="H29" s="182"/>
      <c r="I29" s="182"/>
      <c r="J29" s="182"/>
      <c r="K29" s="182"/>
      <c r="L29" s="588"/>
      <c r="M29" s="182" t="s">
        <v>218</v>
      </c>
      <c r="N29" s="182"/>
      <c r="O29" s="182"/>
      <c r="P29" s="182"/>
    </row>
    <row r="30" spans="2:20" ht="15" customHeight="1">
      <c r="B30" s="179"/>
      <c r="C30" s="179"/>
      <c r="D30" s="179"/>
      <c r="E30" s="179"/>
      <c r="F30" s="179"/>
      <c r="G30" s="179"/>
      <c r="H30" s="180"/>
      <c r="I30" s="179"/>
      <c r="J30" s="179"/>
      <c r="K30" s="179"/>
      <c r="L30" s="181"/>
      <c r="M30" s="179"/>
      <c r="N30" s="179"/>
      <c r="O30" s="179"/>
      <c r="P30" s="179"/>
    </row>
    <row r="31" spans="2:20" ht="15" customHeight="1">
      <c r="B31" s="179"/>
      <c r="C31" s="179"/>
      <c r="D31" s="179"/>
      <c r="E31" s="179"/>
      <c r="F31" s="179"/>
      <c r="G31" s="179"/>
      <c r="H31" s="180"/>
      <c r="I31" s="179"/>
      <c r="J31" s="179"/>
      <c r="K31" s="179"/>
      <c r="L31" s="181"/>
      <c r="M31" s="179"/>
      <c r="N31" s="179"/>
      <c r="O31" s="179"/>
      <c r="P31" s="179"/>
    </row>
    <row r="32" spans="2:20" ht="15" customHeight="1">
      <c r="B32" s="179"/>
      <c r="C32" s="179"/>
      <c r="D32" s="179"/>
      <c r="E32" s="179"/>
      <c r="F32" s="179"/>
      <c r="G32" s="179"/>
      <c r="H32" s="180"/>
      <c r="I32" s="179"/>
      <c r="J32" s="179"/>
      <c r="K32" s="179"/>
      <c r="L32" s="181"/>
      <c r="M32" s="179"/>
      <c r="N32" s="179"/>
      <c r="O32" s="179"/>
      <c r="P32" s="179"/>
    </row>
    <row r="33" spans="2:16" ht="15" customHeight="1">
      <c r="B33" s="182"/>
      <c r="C33" s="182"/>
      <c r="D33" s="761" t="s">
        <v>219</v>
      </c>
      <c r="E33" s="762"/>
      <c r="F33" s="762"/>
      <c r="G33" s="756" t="s">
        <v>220</v>
      </c>
      <c r="H33" s="756"/>
      <c r="I33" s="756"/>
      <c r="K33" s="587"/>
      <c r="L33" s="588"/>
      <c r="M33" s="182"/>
      <c r="N33" s="756" t="s">
        <v>221</v>
      </c>
      <c r="O33" s="757"/>
      <c r="P33" s="757"/>
    </row>
    <row r="34" spans="2:16" ht="15" customHeight="1">
      <c r="B34" s="182"/>
      <c r="C34" s="182"/>
      <c r="D34" s="758" t="s">
        <v>222</v>
      </c>
      <c r="E34" s="758"/>
      <c r="F34" s="758"/>
      <c r="G34" s="759" t="s">
        <v>223</v>
      </c>
      <c r="H34" s="759"/>
      <c r="I34" s="759"/>
      <c r="K34" s="588"/>
      <c r="L34" s="588"/>
      <c r="M34" s="182"/>
      <c r="N34" s="759" t="s">
        <v>224</v>
      </c>
      <c r="O34" s="759"/>
      <c r="P34" s="759"/>
    </row>
    <row r="35" spans="2:16" ht="15" customHeight="1">
      <c r="B35" s="145"/>
      <c r="E35" s="594"/>
      <c r="F35" s="594"/>
      <c r="G35" s="594"/>
      <c r="M35" s="8"/>
      <c r="O35" s="46"/>
    </row>
    <row r="36" spans="2:16" ht="15" customHeight="1">
      <c r="B36" s="145"/>
      <c r="E36" s="594"/>
      <c r="F36" s="594"/>
      <c r="G36" s="594"/>
      <c r="M36" s="8"/>
      <c r="O36" s="46"/>
    </row>
    <row r="37" spans="2:16" ht="15" customHeight="1">
      <c r="B37" s="145"/>
      <c r="E37" s="594"/>
      <c r="F37" s="594"/>
      <c r="G37" s="594"/>
      <c r="M37" s="8"/>
      <c r="O37" s="46"/>
    </row>
    <row r="38" spans="2:16" ht="15" customHeight="1">
      <c r="B38" s="145"/>
      <c r="E38" s="594"/>
      <c r="F38" s="594"/>
      <c r="G38" s="594"/>
      <c r="M38" s="8"/>
      <c r="O38" s="46"/>
    </row>
    <row r="39" spans="2:16" ht="36" customHeight="1">
      <c r="E39" s="594"/>
      <c r="F39" s="594"/>
      <c r="G39" s="594"/>
      <c r="J39" s="581" t="e">
        <f>M39+O39</f>
        <v>#REF!</v>
      </c>
      <c r="M39" s="8" t="e">
        <f>M11+#REF!+#REF!+#REF!+#REF!+#REF!+#REF!+M19+#REF!+#REF!+#REF!</f>
        <v>#REF!</v>
      </c>
      <c r="O39" s="8" t="e">
        <f>N11+#REF!+#REF!+#REF!+#REF!+#REF!+#REF!+N19+#REF!+#REF!+#REF!</f>
        <v>#REF!</v>
      </c>
    </row>
    <row r="40" spans="2:16">
      <c r="J40" s="8" t="e">
        <f>O11+#REF!+#REF!+#REF!+#REF!+#REF!+#REF!+O19+#REF!+#REF!+#REF!</f>
        <v>#REF!</v>
      </c>
      <c r="O40" s="147"/>
      <c r="P40" s="4"/>
    </row>
    <row r="41" spans="2:16">
      <c r="C41" s="2"/>
      <c r="D41" s="2"/>
      <c r="E41" s="2"/>
      <c r="F41" s="2"/>
      <c r="G41" s="2"/>
      <c r="J41" s="581" t="e">
        <f>J40*1000</f>
        <v>#REF!</v>
      </c>
      <c r="O41" s="147"/>
    </row>
    <row r="42" spans="2:16">
      <c r="O42" s="8"/>
    </row>
    <row r="43" spans="2:16">
      <c r="O43" s="147"/>
    </row>
    <row r="44" spans="2:16">
      <c r="O44" s="8"/>
    </row>
    <row r="45" spans="2:16">
      <c r="O45" s="147"/>
    </row>
    <row r="46" spans="2:16">
      <c r="F46" s="5">
        <v>7999999</v>
      </c>
      <c r="O46" s="143"/>
    </row>
    <row r="47" spans="2:16">
      <c r="F47" s="5">
        <v>800000</v>
      </c>
      <c r="O47" s="8"/>
    </row>
    <row r="48" spans="2:16">
      <c r="F48" s="614">
        <f>SUM(F46:F47)</f>
        <v>8799999</v>
      </c>
    </row>
    <row r="49" spans="13:15">
      <c r="M49" s="502"/>
      <c r="O49" s="143"/>
    </row>
    <row r="51" spans="13:15">
      <c r="M51" s="502"/>
    </row>
  </sheetData>
  <mergeCells count="21">
    <mergeCell ref="N33:P33"/>
    <mergeCell ref="D34:F34"/>
    <mergeCell ref="N34:P34"/>
    <mergeCell ref="G33:I33"/>
    <mergeCell ref="G34:I34"/>
    <mergeCell ref="D33:F33"/>
    <mergeCell ref="C11:F11"/>
    <mergeCell ref="D20:F20"/>
    <mergeCell ref="E21:F21"/>
    <mergeCell ref="E22:F22"/>
    <mergeCell ref="E23:F23"/>
    <mergeCell ref="B1:R1"/>
    <mergeCell ref="B2:R2"/>
    <mergeCell ref="B3:R3"/>
    <mergeCell ref="B4:R4"/>
    <mergeCell ref="B8:B9"/>
    <mergeCell ref="C8:F9"/>
    <mergeCell ref="G8:G9"/>
    <mergeCell ref="H8:I8"/>
    <mergeCell ref="L8:O8"/>
    <mergeCell ref="P8:R8"/>
  </mergeCells>
  <pageMargins left="0.23622047244094491" right="0" top="0.23622047244094491" bottom="7.874015748031496E-2" header="0.31496062992125984" footer="0.31496062992125984"/>
  <pageSetup paperSize="5" scale="89" orientation="landscape" horizontalDpi="4294967293" verticalDpi="0" r:id="rId1"/>
  <headerFooter>
    <oddFooter>&amp;L&amp;"Arial Narrow,Regular"&amp;8SUPPLEMENTAL AIP#2 2020&amp;CPage &amp;P</oddFooter>
  </headerFooter>
  <rowBreaks count="1" manualBreakCount="1">
    <brk id="17" min="1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opLeftCell="A37" workbookViewId="0">
      <selection activeCell="D49" sqref="D49"/>
    </sheetView>
  </sheetViews>
  <sheetFormatPr defaultColWidth="35.28515625" defaultRowHeight="27.75" customHeight="1"/>
  <cols>
    <col min="1" max="3" width="35.28515625" style="107"/>
    <col min="4" max="4" width="35.28515625" style="666"/>
    <col min="5" max="16384" width="35.28515625" style="107"/>
  </cols>
  <sheetData>
    <row r="1" spans="1:2" ht="27.75" customHeight="1">
      <c r="A1" s="820" t="s">
        <v>169</v>
      </c>
      <c r="B1" s="820"/>
    </row>
    <row r="2" spans="1:2" ht="27.75" customHeight="1">
      <c r="A2" s="108" t="s">
        <v>153</v>
      </c>
      <c r="B2" s="108"/>
    </row>
    <row r="3" spans="1:2" ht="27.75" customHeight="1">
      <c r="A3" s="108" t="s">
        <v>154</v>
      </c>
      <c r="B3" s="108"/>
    </row>
    <row r="4" spans="1:2" ht="27.75" customHeight="1">
      <c r="A4" s="108" t="s">
        <v>115</v>
      </c>
      <c r="B4" s="108"/>
    </row>
    <row r="5" spans="1:2" ht="27.75" customHeight="1">
      <c r="A5" s="108" t="s">
        <v>28</v>
      </c>
      <c r="B5" s="108"/>
    </row>
    <row r="6" spans="1:2" ht="27.75" customHeight="1">
      <c r="A6" s="108" t="s">
        <v>155</v>
      </c>
      <c r="B6" s="108"/>
    </row>
    <row r="7" spans="1:2" ht="27.75" customHeight="1">
      <c r="A7" s="108" t="s">
        <v>156</v>
      </c>
      <c r="B7" s="108"/>
    </row>
    <row r="8" spans="1:2" ht="27.75" customHeight="1">
      <c r="A8" s="108" t="s">
        <v>157</v>
      </c>
      <c r="B8" s="108"/>
    </row>
    <row r="9" spans="1:2" ht="27.75" customHeight="1">
      <c r="A9" s="108" t="s">
        <v>158</v>
      </c>
      <c r="B9" s="108"/>
    </row>
    <row r="10" spans="1:2" ht="27.75" customHeight="1">
      <c r="A10" s="108" t="s">
        <v>159</v>
      </c>
      <c r="B10" s="108"/>
    </row>
    <row r="11" spans="1:2" ht="27.75" customHeight="1">
      <c r="A11" s="108" t="s">
        <v>160</v>
      </c>
      <c r="B11" s="108"/>
    </row>
    <row r="12" spans="1:2" ht="27.75" customHeight="1">
      <c r="A12" s="108" t="s">
        <v>161</v>
      </c>
      <c r="B12" s="108"/>
    </row>
    <row r="13" spans="1:2" ht="27.75" customHeight="1">
      <c r="A13" s="108" t="s">
        <v>162</v>
      </c>
      <c r="B13" s="108"/>
    </row>
    <row r="14" spans="1:2" ht="27.75" customHeight="1">
      <c r="A14" s="108" t="s">
        <v>163</v>
      </c>
      <c r="B14" s="108"/>
    </row>
    <row r="15" spans="1:2" ht="27.75" customHeight="1">
      <c r="A15" s="108" t="s">
        <v>164</v>
      </c>
      <c r="B15" s="108"/>
    </row>
    <row r="16" spans="1:2" ht="27.75" customHeight="1">
      <c r="A16" s="108" t="s">
        <v>165</v>
      </c>
      <c r="B16" s="108"/>
    </row>
    <row r="17" spans="1:5" ht="27.75" customHeight="1">
      <c r="A17" s="108" t="s">
        <v>166</v>
      </c>
      <c r="B17" s="108"/>
    </row>
    <row r="18" spans="1:5" ht="27.75" customHeight="1">
      <c r="A18" s="108" t="s">
        <v>167</v>
      </c>
      <c r="B18" s="108"/>
    </row>
    <row r="19" spans="1:5" ht="27.75" customHeight="1">
      <c r="A19" s="108" t="s">
        <v>168</v>
      </c>
      <c r="B19" s="108"/>
    </row>
    <row r="20" spans="1:5" ht="27.75" customHeight="1">
      <c r="A20" s="108" t="s">
        <v>26</v>
      </c>
      <c r="B20" s="108"/>
    </row>
    <row r="22" spans="1:5" ht="27.75" customHeight="1">
      <c r="C22" s="666">
        <v>424500</v>
      </c>
      <c r="D22" s="666">
        <v>1686500</v>
      </c>
    </row>
    <row r="23" spans="1:5" ht="27.75" customHeight="1">
      <c r="C23" s="666">
        <v>700000</v>
      </c>
      <c r="D23" s="666">
        <v>2356500</v>
      </c>
    </row>
    <row r="24" spans="1:5" ht="27.75" customHeight="1">
      <c r="C24" s="667">
        <f>SUM(C22:C23)</f>
        <v>1124500</v>
      </c>
      <c r="D24" s="666">
        <f>D23-D22</f>
        <v>670000</v>
      </c>
    </row>
    <row r="25" spans="1:5" ht="27.75" customHeight="1">
      <c r="C25" s="668">
        <v>1726610</v>
      </c>
    </row>
    <row r="26" spans="1:5" ht="27.75" customHeight="1">
      <c r="C26" s="669">
        <f>C25-C24</f>
        <v>602110</v>
      </c>
      <c r="D26" s="666" t="s">
        <v>1604</v>
      </c>
    </row>
    <row r="27" spans="1:5" ht="27.75" customHeight="1">
      <c r="C27" s="669">
        <f>C26+C24</f>
        <v>1726610</v>
      </c>
      <c r="D27" s="666">
        <v>602110</v>
      </c>
    </row>
    <row r="28" spans="1:5" ht="27.75" customHeight="1">
      <c r="C28" s="669">
        <f>C25-C27</f>
        <v>0</v>
      </c>
    </row>
    <row r="29" spans="1:5" ht="27.75" customHeight="1">
      <c r="D29" s="666" t="s">
        <v>1604</v>
      </c>
    </row>
    <row r="30" spans="1:5" ht="27.75" customHeight="1">
      <c r="D30" s="666">
        <v>16500000</v>
      </c>
    </row>
    <row r="32" spans="1:5" ht="27.75" customHeight="1">
      <c r="D32" s="666" t="s">
        <v>1604</v>
      </c>
      <c r="E32" s="669">
        <f>E33-E34</f>
        <v>1032500</v>
      </c>
    </row>
    <row r="33" spans="2:5" ht="27.75" customHeight="1">
      <c r="D33" s="666">
        <v>670000</v>
      </c>
      <c r="E33" s="666">
        <v>2000000</v>
      </c>
    </row>
    <row r="34" spans="2:5" ht="27.75" customHeight="1">
      <c r="D34" s="666">
        <f>SUM(D27:D33)</f>
        <v>17772110</v>
      </c>
      <c r="E34" s="666">
        <v>967500</v>
      </c>
    </row>
    <row r="36" spans="2:5" ht="27.75" customHeight="1">
      <c r="B36" s="107" t="s">
        <v>1605</v>
      </c>
      <c r="D36" s="666">
        <v>6700000</v>
      </c>
      <c r="E36" s="666">
        <v>5000000</v>
      </c>
    </row>
    <row r="37" spans="2:5" ht="27.75" customHeight="1">
      <c r="B37" s="668">
        <v>4500000</v>
      </c>
      <c r="C37" s="668"/>
      <c r="D37" s="672">
        <v>4533800</v>
      </c>
      <c r="E37" s="666">
        <v>804700</v>
      </c>
    </row>
    <row r="38" spans="2:5" ht="27.75" customHeight="1">
      <c r="B38" s="107" t="s">
        <v>1607</v>
      </c>
      <c r="D38" s="666">
        <v>17772110</v>
      </c>
      <c r="E38" s="666">
        <v>1686500</v>
      </c>
    </row>
    <row r="39" spans="2:5" ht="27.75" customHeight="1">
      <c r="B39" s="668">
        <v>33800</v>
      </c>
      <c r="C39" s="668"/>
      <c r="D39" s="666">
        <v>1529500</v>
      </c>
      <c r="E39" s="666">
        <v>1360000</v>
      </c>
    </row>
    <row r="40" spans="2:5" ht="27.75" customHeight="1">
      <c r="B40" s="668">
        <f>SUM(B37:B39)</f>
        <v>4533800</v>
      </c>
      <c r="D40" s="670">
        <f>SUM(D36:D39)</f>
        <v>30535410</v>
      </c>
      <c r="E40" s="670">
        <f>SUM(E36:E39)</f>
        <v>8851200</v>
      </c>
    </row>
    <row r="41" spans="2:5" ht="27.75" customHeight="1">
      <c r="E41" s="671">
        <f>E40+D40</f>
        <v>39386610</v>
      </c>
    </row>
    <row r="42" spans="2:5" ht="27.75" customHeight="1">
      <c r="D42" s="666">
        <v>20000</v>
      </c>
      <c r="E42" s="107" t="s">
        <v>1606</v>
      </c>
    </row>
    <row r="43" spans="2:5" ht="27.75" customHeight="1">
      <c r="D43" s="666">
        <v>20000</v>
      </c>
      <c r="E43" s="668">
        <v>1497500</v>
      </c>
    </row>
    <row r="44" spans="2:5" ht="27.75" customHeight="1">
      <c r="D44" s="666">
        <v>37700</v>
      </c>
      <c r="E44" s="668">
        <v>32000</v>
      </c>
    </row>
    <row r="45" spans="2:5" ht="27.75" customHeight="1">
      <c r="D45" s="666">
        <v>1032500</v>
      </c>
      <c r="E45" s="668">
        <f>SUM(E43:E44)</f>
        <v>1529500</v>
      </c>
    </row>
    <row r="46" spans="2:5" ht="27.75" customHeight="1">
      <c r="D46" s="670">
        <f>SUM(D42:D45)</f>
        <v>1110200</v>
      </c>
    </row>
    <row r="47" spans="2:5" ht="27.75" customHeight="1">
      <c r="D47" s="666">
        <v>45955906.789999999</v>
      </c>
    </row>
    <row r="48" spans="2:5" ht="27.75" customHeight="1">
      <c r="D48" s="666">
        <f>D47+D46+E41</f>
        <v>86452716.789999992</v>
      </c>
    </row>
    <row r="51" spans="4:4" ht="27.75" customHeight="1">
      <c r="D51" s="666" t="s">
        <v>1604</v>
      </c>
    </row>
    <row r="52" spans="4:4" ht="27.75" customHeight="1">
      <c r="D52" s="666">
        <v>602110</v>
      </c>
    </row>
    <row r="54" spans="4:4" ht="27.75" customHeight="1">
      <c r="D54" s="666" t="s">
        <v>1604</v>
      </c>
    </row>
    <row r="55" spans="4:4" ht="27.75" customHeight="1">
      <c r="D55" s="666">
        <v>16500000</v>
      </c>
    </row>
    <row r="57" spans="4:4" ht="27.75" customHeight="1">
      <c r="D57" s="666" t="s">
        <v>1604</v>
      </c>
    </row>
    <row r="58" spans="4:4" ht="27.75" customHeight="1">
      <c r="D58" s="666">
        <v>670000</v>
      </c>
    </row>
    <row r="59" spans="4:4" ht="27.75" customHeight="1">
      <c r="D59" s="666">
        <f>SUM(D52:D58)</f>
        <v>17772110</v>
      </c>
    </row>
  </sheetData>
  <mergeCells count="1">
    <mergeCell ref="A1:B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OMPH AIP COVID-19</vt:lpstr>
      <vt:lpstr>SUPPLEMENTAL AIP91420</vt:lpstr>
      <vt:lpstr>SUPPLEMENTAL AIP91720</vt:lpstr>
      <vt:lpstr>SUPPLEMENTAL AIP#1</vt:lpstr>
      <vt:lpstr>SUPPLEMENTAL AIP#2(92720)</vt:lpstr>
      <vt:lpstr>SUPPLEMENTAL AIP#3(120120)</vt:lpstr>
      <vt:lpstr>SUPPLEMENTAL AIP#3(112420)</vt:lpstr>
      <vt:lpstr>SUPPLEMENTAL AIP#3</vt:lpstr>
      <vt:lpstr>Sheet1</vt:lpstr>
      <vt:lpstr>REHAB 2021</vt:lpstr>
      <vt:lpstr>OFFICES</vt:lpstr>
      <vt:lpstr>Sheet2</vt:lpstr>
      <vt:lpstr>'REHAB 2021'!Print_Area</vt:lpstr>
      <vt:lpstr>'SUPPLEMENTAL AIP#1'!Print_Area</vt:lpstr>
      <vt:lpstr>'SUPPLEMENTAL AIP#2(92720)'!Print_Area</vt:lpstr>
      <vt:lpstr>'SUPPLEMENTAL AIP#3'!Print_Area</vt:lpstr>
      <vt:lpstr>'SUPPLEMENTAL AIP#3(112420)'!Print_Area</vt:lpstr>
      <vt:lpstr>'SUPPLEMENTAL AIP#3(120120)'!Print_Area</vt:lpstr>
      <vt:lpstr>'SUPPLEMENTAL AIP91420'!Print_Area</vt:lpstr>
      <vt:lpstr>'SUPPLEMENTAL AIP91720'!Print_Area</vt:lpstr>
      <vt:lpstr>'REHAB 2021'!Print_Titles</vt:lpstr>
      <vt:lpstr>'SUPPLEMENTAL AIP#1'!Print_Titles</vt:lpstr>
      <vt:lpstr>'SUPPLEMENTAL AIP#2(92720)'!Print_Titles</vt:lpstr>
      <vt:lpstr>'SUPPLEMENTAL AIP#3'!Print_Titles</vt:lpstr>
      <vt:lpstr>'SUPPLEMENTAL AIP#3(112420)'!Print_Titles</vt:lpstr>
      <vt:lpstr>'SUPPLEMENTAL AIP#3(120120)'!Print_Titles</vt:lpstr>
      <vt:lpstr>'SUPPLEMENTAL AIP91420'!Print_Titles</vt:lpstr>
      <vt:lpstr>'SUPPLEMENTAL AIP91720'!Print_Titles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Acer</cp:lastModifiedBy>
  <cp:lastPrinted>2020-12-03T01:30:03Z</cp:lastPrinted>
  <dcterms:created xsi:type="dcterms:W3CDTF">2019-08-19T05:08:24Z</dcterms:created>
  <dcterms:modified xsi:type="dcterms:W3CDTF">2020-12-03T01:44:03Z</dcterms:modified>
</cp:coreProperties>
</file>